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5"/>
  </bookViews>
  <sheets>
    <sheet name="Rekapitulace" sheetId="26" r:id="rId1"/>
    <sheet name="Provoz.příjmy" sheetId="23" r:id="rId2"/>
    <sheet name="Kap.příjmy" sheetId="5" r:id="rId3"/>
    <sheet name="Provoz.výdaje" sheetId="4" r:id="rId4"/>
    <sheet name="Kapitál.výdaje" sheetId="24" r:id="rId5"/>
    <sheet name="7_Financování" sheetId="20" r:id="rId6"/>
  </sheets>
  <definedNames>
    <definedName name="Excel_BuiltIn__FilterDatabase_4" localSheetId="5">#REF!</definedName>
    <definedName name="Excel_BuiltIn__FilterDatabase_4" localSheetId="4">#REF!</definedName>
    <definedName name="Excel_BuiltIn__FilterDatabase_4" localSheetId="0">#REF!</definedName>
    <definedName name="Excel_BuiltIn__FilterDatabase_4">#REF!</definedName>
    <definedName name="KV">#REF!</definedName>
    <definedName name="_xlnm.Print_Titles" localSheetId="4">Kapitál.výdaje!$7:$9</definedName>
    <definedName name="_xlnm.Print_Titles" localSheetId="1">Provoz.příjmy!$7:$9</definedName>
    <definedName name="_xlnm.Print_Titles" localSheetId="3">Provoz.výdaje!$5:$7</definedName>
    <definedName name="_xlnm.Print_Area" localSheetId="5">'7_Financování'!$A$1:$G$17</definedName>
    <definedName name="_xlnm.Print_Area" localSheetId="2">Kap.příjmy!$A$1:$J$16</definedName>
    <definedName name="_xlnm.Print_Area" localSheetId="4">Kapitál.výdaje!$A$1:$I$35</definedName>
    <definedName name="_xlnm.Print_Area" localSheetId="1">Provoz.příjmy!$A$1:$K$72</definedName>
    <definedName name="_xlnm.Print_Area" localSheetId="3">Provoz.výdaje!$D$1:$Q$247</definedName>
    <definedName name="_xlnm.Print_Area" localSheetId="0">Rekapitulace!$A$1:$E$35</definedName>
  </definedNames>
  <calcPr calcId="125725"/>
</workbook>
</file>

<file path=xl/calcChain.xml><?xml version="1.0" encoding="utf-8"?>
<calcChain xmlns="http://schemas.openxmlformats.org/spreadsheetml/2006/main">
  <c r="H13" i="20"/>
  <c r="G12"/>
  <c r="G11"/>
  <c r="G10"/>
  <c r="R120" i="4"/>
  <c r="R75"/>
  <c r="R17"/>
  <c r="Q246"/>
  <c r="Q245"/>
  <c r="Q244"/>
  <c r="Q242"/>
  <c r="Q241"/>
  <c r="Q239"/>
  <c r="Q238"/>
  <c r="Q237"/>
  <c r="Q236"/>
  <c r="Q235"/>
  <c r="Q234"/>
  <c r="Q233"/>
  <c r="Q232"/>
  <c r="Q230"/>
  <c r="Q229"/>
  <c r="Q228"/>
  <c r="Q227"/>
  <c r="Q226"/>
  <c r="Q225"/>
  <c r="Q223"/>
  <c r="Q222"/>
  <c r="Q220"/>
  <c r="Q219"/>
  <c r="Q218"/>
  <c r="Q217"/>
  <c r="Q216"/>
  <c r="Q215"/>
  <c r="Q213"/>
  <c r="Q212"/>
  <c r="Q211"/>
  <c r="Q210"/>
  <c r="Q209"/>
  <c r="Q208"/>
  <c r="Q206"/>
  <c r="Q205"/>
  <c r="Q203"/>
  <c r="Q202"/>
  <c r="Q200"/>
  <c r="Q199"/>
  <c r="Q197"/>
  <c r="Q196"/>
  <c r="Q194"/>
  <c r="Q193"/>
  <c r="Q192"/>
  <c r="Q190"/>
  <c r="Q189"/>
  <c r="Q188"/>
  <c r="Q187"/>
  <c r="Q185"/>
  <c r="Q184"/>
  <c r="Q183"/>
  <c r="Q182"/>
  <c r="Q180"/>
  <c r="Q179"/>
  <c r="Q178"/>
  <c r="Q177"/>
  <c r="Q176"/>
  <c r="Q175"/>
  <c r="Q174"/>
  <c r="Q173"/>
  <c r="Q172"/>
  <c r="Q171"/>
  <c r="Q169"/>
  <c r="Q168"/>
  <c r="Q167"/>
  <c r="Q166"/>
  <c r="Q165"/>
  <c r="Q164"/>
  <c r="Q163"/>
  <c r="Q162"/>
  <c r="Q161"/>
  <c r="Q160"/>
  <c r="Q159"/>
  <c r="Q158"/>
  <c r="Q157"/>
  <c r="Q156"/>
  <c r="Q155"/>
  <c r="Q153"/>
  <c r="Q152"/>
  <c r="Q151"/>
  <c r="Q149"/>
  <c r="Q148"/>
  <c r="Q147"/>
  <c r="Q145"/>
  <c r="Q144"/>
  <c r="Q143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19"/>
  <c r="Q118"/>
  <c r="Q116"/>
  <c r="Q115"/>
  <c r="Q114"/>
  <c r="Q113"/>
  <c r="Q112"/>
  <c r="Q111"/>
  <c r="Q110"/>
  <c r="Q108"/>
  <c r="Q107"/>
  <c r="Q106"/>
  <c r="Q105"/>
  <c r="Q104"/>
  <c r="Q103"/>
  <c r="Q102"/>
  <c r="Q101"/>
  <c r="Q100"/>
  <c r="Q99"/>
  <c r="Q98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4"/>
  <c r="Q43"/>
  <c r="Q42"/>
  <c r="Q41"/>
  <c r="Q40"/>
  <c r="Q39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6"/>
  <c r="Q15"/>
  <c r="Q14"/>
  <c r="Q13"/>
  <c r="Q11"/>
  <c r="Q10"/>
  <c r="Q9"/>
  <c r="I12" i="24"/>
  <c r="I11"/>
  <c r="I16"/>
  <c r="I15" s="1"/>
  <c r="I21"/>
  <c r="I20"/>
  <c r="I19"/>
  <c r="I18"/>
  <c r="I27"/>
  <c r="I26"/>
  <c r="I25"/>
  <c r="I24"/>
  <c r="I31"/>
  <c r="I30"/>
  <c r="I29"/>
  <c r="I33"/>
  <c r="I34"/>
  <c r="F22"/>
  <c r="F32"/>
  <c r="F35"/>
  <c r="I10"/>
  <c r="E23"/>
  <c r="R123" i="4"/>
  <c r="R129"/>
  <c r="R247"/>
  <c r="Q243"/>
  <c r="Q240"/>
  <c r="Q207"/>
  <c r="Q191"/>
  <c r="Q186"/>
  <c r="Q181"/>
  <c r="Q170"/>
  <c r="Q154"/>
  <c r="Q120"/>
  <c r="Q117"/>
  <c r="Q97"/>
  <c r="Q75"/>
  <c r="Q45"/>
  <c r="Q38"/>
  <c r="Q17"/>
  <c r="Q12"/>
  <c r="Q8"/>
  <c r="I17" i="24" l="1"/>
  <c r="I14" s="1"/>
  <c r="P129" i="4" l="1"/>
  <c r="O247"/>
  <c r="H32" i="24" l="1"/>
  <c r="P120" i="4" l="1"/>
  <c r="P123"/>
  <c r="O75"/>
  <c r="O94"/>
  <c r="E22" i="24" l="1"/>
  <c r="H28"/>
  <c r="J28"/>
  <c r="P18" i="4"/>
  <c r="P17" s="1"/>
  <c r="M94"/>
  <c r="P247" l="1"/>
  <c r="J10" i="24"/>
  <c r="J17"/>
  <c r="J14"/>
  <c r="J23"/>
  <c r="H22"/>
  <c r="I28" l="1"/>
  <c r="H13"/>
  <c r="E32"/>
  <c r="D31" i="26"/>
  <c r="D30"/>
  <c r="E17" i="24"/>
  <c r="H35" l="1"/>
  <c r="M233" i="4" l="1"/>
  <c r="M226"/>
  <c r="M193"/>
  <c r="M192" s="1"/>
  <c r="M176"/>
  <c r="M166"/>
  <c r="M163"/>
  <c r="M159"/>
  <c r="M149"/>
  <c r="M141"/>
  <c r="M81"/>
  <c r="M80" s="1"/>
  <c r="M24"/>
  <c r="M13"/>
  <c r="M12" s="1"/>
  <c r="M8"/>
  <c r="J11" i="5"/>
  <c r="J10"/>
  <c r="K31" i="23"/>
  <c r="K29"/>
  <c r="K10"/>
  <c r="G69"/>
  <c r="K70"/>
  <c r="K71"/>
  <c r="K58"/>
  <c r="G60"/>
  <c r="K45"/>
  <c r="K68"/>
  <c r="K67"/>
  <c r="K65"/>
  <c r="K64"/>
  <c r="K63"/>
  <c r="K62"/>
  <c r="K61"/>
  <c r="K59"/>
  <c r="K57"/>
  <c r="K56"/>
  <c r="K55"/>
  <c r="K54"/>
  <c r="K53"/>
  <c r="K52"/>
  <c r="K51"/>
  <c r="K50"/>
  <c r="K49"/>
  <c r="K48"/>
  <c r="K46"/>
  <c r="K44"/>
  <c r="K43"/>
  <c r="K42"/>
  <c r="K41"/>
  <c r="K40"/>
  <c r="K39"/>
  <c r="K38"/>
  <c r="K37"/>
  <c r="K36"/>
  <c r="K35"/>
  <c r="K32"/>
  <c r="K28"/>
  <c r="K27"/>
  <c r="K26"/>
  <c r="K25"/>
  <c r="K24"/>
  <c r="K23"/>
  <c r="K22"/>
  <c r="K21"/>
  <c r="K20"/>
  <c r="K19"/>
  <c r="K17"/>
  <c r="K15"/>
  <c r="K14"/>
  <c r="K13"/>
  <c r="K12"/>
  <c r="G16" l="1"/>
  <c r="G18"/>
  <c r="C37" i="26" l="1"/>
  <c r="C25"/>
  <c r="C32"/>
  <c r="C23"/>
  <c r="C19"/>
  <c r="C14"/>
  <c r="R174" i="4" l="1"/>
  <c r="L60" i="23"/>
  <c r="R137" i="4"/>
  <c r="R38"/>
  <c r="R176"/>
  <c r="L9" i="5"/>
  <c r="J9" l="1"/>
  <c r="J8" s="1"/>
  <c r="L70" i="23" l="1"/>
  <c r="L72"/>
  <c r="H12" i="20" l="1"/>
  <c r="R92" i="4" l="1"/>
  <c r="J32" i="24" l="1"/>
  <c r="R114" i="4"/>
  <c r="R166" l="1"/>
  <c r="R241" l="1"/>
  <c r="C9" i="20" l="1"/>
  <c r="C13" s="1"/>
  <c r="E10" i="24" l="1"/>
  <c r="M240" i="4"/>
  <c r="M181"/>
  <c r="R154"/>
  <c r="M117"/>
  <c r="M70"/>
  <c r="M57"/>
  <c r="M50"/>
  <c r="M38"/>
  <c r="M33"/>
  <c r="M27"/>
  <c r="M18"/>
  <c r="F9" i="5"/>
  <c r="G66" i="23"/>
  <c r="G47"/>
  <c r="G34"/>
  <c r="L18"/>
  <c r="G11"/>
  <c r="M17" i="4" l="1"/>
  <c r="M55"/>
  <c r="M48"/>
  <c r="G33" i="23"/>
  <c r="G10"/>
  <c r="G72" s="1"/>
  <c r="R240" i="4"/>
  <c r="J22" i="24"/>
  <c r="L10" i="23" l="1"/>
  <c r="L11"/>
  <c r="R170" i="4" l="1"/>
  <c r="R132" l="1"/>
  <c r="O35" i="24"/>
  <c r="L11" i="5" l="1"/>
  <c r="R213" i="4"/>
  <c r="R207" l="1"/>
  <c r="R212"/>
  <c r="R14"/>
  <c r="R211" l="1"/>
  <c r="R106" l="1"/>
  <c r="R12" l="1"/>
  <c r="R97" l="1"/>
  <c r="J15" i="24" l="1"/>
  <c r="R193" i="4"/>
  <c r="R208"/>
  <c r="R33"/>
  <c r="L33" i="23"/>
  <c r="L34" l="1"/>
  <c r="R192" i="4"/>
  <c r="R179" l="1"/>
  <c r="I23" i="24"/>
  <c r="R244" i="4"/>
  <c r="R117" l="1"/>
  <c r="R186"/>
  <c r="K69" i="23" l="1"/>
  <c r="K60"/>
  <c r="K11"/>
  <c r="K47"/>
  <c r="K18"/>
  <c r="K66"/>
  <c r="K34"/>
  <c r="R187" i="4"/>
  <c r="L66" i="23"/>
  <c r="K33" l="1"/>
  <c r="R47" i="4" l="1"/>
  <c r="R57"/>
  <c r="I32" i="24"/>
  <c r="R46" i="4"/>
  <c r="R55"/>
  <c r="R126"/>
  <c r="R45" l="1"/>
  <c r="R172" l="1"/>
  <c r="R121"/>
  <c r="R8"/>
  <c r="R216"/>
  <c r="R225"/>
  <c r="R233"/>
  <c r="R140"/>
  <c r="R81" l="1"/>
  <c r="R80"/>
  <c r="R243" l="1"/>
  <c r="H9" i="20"/>
  <c r="G9"/>
  <c r="G13" s="1"/>
  <c r="I22" i="24" l="1"/>
  <c r="I13" s="1"/>
  <c r="E15"/>
  <c r="E14" s="1"/>
  <c r="E13" s="1"/>
  <c r="J13" l="1"/>
  <c r="E35"/>
  <c r="I35"/>
  <c r="M244" i="4"/>
  <c r="R230"/>
  <c r="M230"/>
  <c r="M243" l="1"/>
  <c r="J35" i="24"/>
  <c r="M223" i="4"/>
  <c r="M216"/>
  <c r="M220" l="1"/>
  <c r="R223"/>
  <c r="M213"/>
  <c r="M208"/>
  <c r="M212" l="1"/>
  <c r="M207" l="1"/>
  <c r="M191"/>
  <c r="M187"/>
  <c r="M137"/>
  <c r="M129"/>
  <c r="M126"/>
  <c r="M123"/>
  <c r="M121"/>
  <c r="M108"/>
  <c r="M98"/>
  <c r="M106" l="1"/>
  <c r="M170"/>
  <c r="M186"/>
  <c r="M154"/>
  <c r="M69"/>
  <c r="M47"/>
  <c r="M46"/>
  <c r="M97" l="1"/>
  <c r="M45"/>
  <c r="M75" l="1"/>
  <c r="F8" i="5" l="1"/>
  <c r="F11" s="1"/>
  <c r="K72" i="23" l="1"/>
  <c r="H23" i="26" s="1"/>
  <c r="D34"/>
  <c r="F34" s="1"/>
  <c r="D28"/>
  <c r="D27" l="1"/>
  <c r="D21" l="1"/>
  <c r="D18"/>
  <c r="D17"/>
  <c r="D19" l="1"/>
  <c r="H19"/>
  <c r="D29"/>
  <c r="H27" s="1"/>
  <c r="D14"/>
  <c r="D23" l="1"/>
  <c r="D16" l="1"/>
  <c r="H16" s="1"/>
  <c r="D25" l="1"/>
  <c r="M145" i="4" l="1"/>
  <c r="M140" l="1"/>
  <c r="M132" s="1"/>
  <c r="Q247" s="1"/>
  <c r="M120"/>
  <c r="M247" l="1"/>
  <c r="D24" i="26" l="1"/>
  <c r="D32" s="1"/>
  <c r="H34" s="1"/>
  <c r="H32"/>
  <c r="J34" l="1"/>
  <c r="F32"/>
  <c r="F35" s="1"/>
</calcChain>
</file>

<file path=xl/sharedStrings.xml><?xml version="1.0" encoding="utf-8"?>
<sst xmlns="http://schemas.openxmlformats.org/spreadsheetml/2006/main" count="751" uniqueCount="396">
  <si>
    <t>x</t>
  </si>
  <si>
    <t>(v tis. Kč)</t>
  </si>
  <si>
    <t>Par.</t>
  </si>
  <si>
    <t>Pol.</t>
  </si>
  <si>
    <t>Zodp.</t>
  </si>
  <si>
    <t xml:space="preserve">rozpočet </t>
  </si>
  <si>
    <t>odbor</t>
  </si>
  <si>
    <t>Třída 1 - daňové příjmy</t>
  </si>
  <si>
    <t>OE</t>
  </si>
  <si>
    <t>Daně z příjmů, zisku a kapitálových výnosů</t>
  </si>
  <si>
    <t>Daně ze zboží a služeb v tuzemsku</t>
  </si>
  <si>
    <t>Daně a poplatky z vybraných činností a služeb</t>
  </si>
  <si>
    <t>OZP</t>
  </si>
  <si>
    <t>OSC</t>
  </si>
  <si>
    <t>Správní poplatky</t>
  </si>
  <si>
    <t>Majetkové daně</t>
  </si>
  <si>
    <t>Třída 2 - nedaňové příjmy</t>
  </si>
  <si>
    <t xml:space="preserve">Příjmy z vlastní činnosti </t>
  </si>
  <si>
    <t>MP</t>
  </si>
  <si>
    <t>OMH</t>
  </si>
  <si>
    <t>OPO</t>
  </si>
  <si>
    <t>Příjmy z pronájmu majetku</t>
  </si>
  <si>
    <t>OR</t>
  </si>
  <si>
    <t>Příjmy z finančního majetku</t>
  </si>
  <si>
    <t>Přijaté sankční platby a vratky transferů</t>
  </si>
  <si>
    <t>OSU</t>
  </si>
  <si>
    <t>Příjmy z prodeje nekapitálového majetku a ostatní nedaňové příjmy</t>
  </si>
  <si>
    <t>Třída 4 - přijaté dotace</t>
  </si>
  <si>
    <t>Neinvestiční přijaté transfery</t>
  </si>
  <si>
    <t>Neinvestiční přijaté transfery ze SR celkem</t>
  </si>
  <si>
    <t>PROVOZNÍ PŘÍJMY CELKEM</t>
  </si>
  <si>
    <t xml:space="preserve"> </t>
  </si>
  <si>
    <t>rozpočet</t>
  </si>
  <si>
    <t>Schválený</t>
  </si>
  <si>
    <t xml:space="preserve">Upravený </t>
  </si>
  <si>
    <t>10 - zemědělství, lesní hospodářství a rybářství</t>
  </si>
  <si>
    <t>OŽP</t>
  </si>
  <si>
    <t>21 - obchod a služby</t>
  </si>
  <si>
    <t>X</t>
  </si>
  <si>
    <t>22 - doprava</t>
  </si>
  <si>
    <t>3700, 3701</t>
  </si>
  <si>
    <t>OSČ</t>
  </si>
  <si>
    <t>23 - vodní hospodářství</t>
  </si>
  <si>
    <t>31, 32 - vzdělávání a školské služby</t>
  </si>
  <si>
    <t>OŠK</t>
  </si>
  <si>
    <t>33 - kultura</t>
  </si>
  <si>
    <t>34 - tělovýchova a zájmová činnost</t>
  </si>
  <si>
    <t>3545,5108,5109,3547</t>
  </si>
  <si>
    <t>35 - zdravotnictví</t>
  </si>
  <si>
    <t>OSV</t>
  </si>
  <si>
    <t>36 - bydlení, komunální služby a územní rozvoj</t>
  </si>
  <si>
    <t>0902,0911</t>
  </si>
  <si>
    <t>OSÚ</t>
  </si>
  <si>
    <t>5452,2260,5450,5145 atd.</t>
  </si>
  <si>
    <t>PRIM</t>
  </si>
  <si>
    <t>37 - ochrana životního prostředí</t>
  </si>
  <si>
    <t>2117,3557,2217</t>
  </si>
  <si>
    <t>3560,3562,3563</t>
  </si>
  <si>
    <t>43 - sociální služby</t>
  </si>
  <si>
    <t>6255,6257,6258,6292</t>
  </si>
  <si>
    <t>6245,6247,7813 atd.</t>
  </si>
  <si>
    <t>52 - civilní připravenost na krizové stavy</t>
  </si>
  <si>
    <t>53 - bezpečnost a veřejný pořádek</t>
  </si>
  <si>
    <t>55 - požární ochrana</t>
  </si>
  <si>
    <t>61 - všeobecná veřejná správa</t>
  </si>
  <si>
    <t>5242,5245 atd.</t>
  </si>
  <si>
    <t>X,5234</t>
  </si>
  <si>
    <t>9003-9007</t>
  </si>
  <si>
    <t>63 - finanční operace</t>
  </si>
  <si>
    <t>64 - ostatní činnosti</t>
  </si>
  <si>
    <t>PROVOZNÍ VÝDAJE CELKEM</t>
  </si>
  <si>
    <t>Třída 3 - kapitálové příjmy</t>
  </si>
  <si>
    <t>KAPITÁLOVÉ PŘÍJMY CELKEM</t>
  </si>
  <si>
    <t>Paragraf</t>
  </si>
  <si>
    <t>Kapitálový rozpočet - příjmy</t>
  </si>
  <si>
    <t>Třída 8 - financování</t>
  </si>
  <si>
    <t>FINANCOVÁNÍ CELKEM</t>
  </si>
  <si>
    <t xml:space="preserve">             (v tis. Kč)</t>
  </si>
  <si>
    <t>Položka</t>
  </si>
  <si>
    <t>Zodpovědný</t>
  </si>
  <si>
    <t>Org.</t>
  </si>
  <si>
    <t>zvláštní veterinární péče</t>
  </si>
  <si>
    <t>lesní hospodářství a myslivost</t>
  </si>
  <si>
    <t xml:space="preserve">Lesní úřad Děčín, p. o. </t>
  </si>
  <si>
    <t>silnice, komunikace</t>
  </si>
  <si>
    <t xml:space="preserve">ostatní zál. pozemních komunikací </t>
  </si>
  <si>
    <t xml:space="preserve">ostatní záležitosti v silniční dopravě </t>
  </si>
  <si>
    <t>převoz, přístavní můstky</t>
  </si>
  <si>
    <t>mateřské školy</t>
  </si>
  <si>
    <t>základní školy</t>
  </si>
  <si>
    <t>školní jídelny</t>
  </si>
  <si>
    <t>ostatní záležitosti vzdělávání</t>
  </si>
  <si>
    <t>divadelní činnost</t>
  </si>
  <si>
    <t>činnosti knihovnické</t>
  </si>
  <si>
    <t>ostatní záležitosti kultury</t>
  </si>
  <si>
    <t>zachování a obnova kulturních památek</t>
  </si>
  <si>
    <t>sportovní zařízení</t>
  </si>
  <si>
    <t xml:space="preserve">ostatní tělovýchovná činnost </t>
  </si>
  <si>
    <t>využití volného času dětí a mládeže</t>
  </si>
  <si>
    <t>sociální fond</t>
  </si>
  <si>
    <t>Stomatologická péče</t>
  </si>
  <si>
    <t>Lékařská služba první pomoci</t>
  </si>
  <si>
    <t>bytové hospodářství</t>
  </si>
  <si>
    <t>veřejné osvětlení</t>
  </si>
  <si>
    <t>pohřebnictví</t>
  </si>
  <si>
    <t>územní plánování</t>
  </si>
  <si>
    <t>komunální služby</t>
  </si>
  <si>
    <t>sběr a svoz nebezpečných odpadů</t>
  </si>
  <si>
    <t>sběr a svoz komunálních odpadů</t>
  </si>
  <si>
    <t>sběr a svoz ostatních odpadů</t>
  </si>
  <si>
    <t>využívání a zneškodňování kom. odpadů</t>
  </si>
  <si>
    <t>ostatní nakládání s odpady</t>
  </si>
  <si>
    <t>monitoring půdy a podzemní vody</t>
  </si>
  <si>
    <t>ochrana druhů a stanovišť</t>
  </si>
  <si>
    <t xml:space="preserve">monitoring skal </t>
  </si>
  <si>
    <t>péče o vzhled obcí a veřejnou zeleň</t>
  </si>
  <si>
    <t>ostatní činnost k ochraně přírody a krajiny</t>
  </si>
  <si>
    <t>sociální péče a pomoc mládeži</t>
  </si>
  <si>
    <t>ostatní sociální péče</t>
  </si>
  <si>
    <t>Centra sociálních rehabilitačních služeb</t>
  </si>
  <si>
    <t>ostatní služby a činnosti v oblasti sociální péče</t>
  </si>
  <si>
    <t>ochrana obyvatelstva</t>
  </si>
  <si>
    <t>činnost orgánů krizového řízení na úz. úrovni</t>
  </si>
  <si>
    <t>ostatní správa v oblasti krizového řízení</t>
  </si>
  <si>
    <t>záležitosti krizového řízení jinde nezařazené</t>
  </si>
  <si>
    <t>městská policie</t>
  </si>
  <si>
    <t>požární ochrana</t>
  </si>
  <si>
    <t>zastupitelstva obcí</t>
  </si>
  <si>
    <t>činnost místní správy</t>
  </si>
  <si>
    <t>ostatní finanční operace</t>
  </si>
  <si>
    <t>ostatní činnosti jinde nezařazené</t>
  </si>
  <si>
    <t>31 - Příjmy z prodeje dlouhodobého majetku a ostatní kapitálové příjmy</t>
  </si>
  <si>
    <t xml:space="preserve">změna stavu krátkodobých prostředků </t>
  </si>
  <si>
    <t>dlouhodobé přijaté půjčené prostředky</t>
  </si>
  <si>
    <t>uhrazené splátky dlouhodobých přijatých půjček - splátka úvěru ČS,a.s.</t>
  </si>
  <si>
    <t xml:space="preserve">pitná voda </t>
  </si>
  <si>
    <t xml:space="preserve">čištění odpadních vod </t>
  </si>
  <si>
    <t>úpravy vodních toků, oprava břehů</t>
  </si>
  <si>
    <t>nádrže, rybníky, odvodňovací zařízení</t>
  </si>
  <si>
    <t xml:space="preserve">    údržba zeleně</t>
  </si>
  <si>
    <t xml:space="preserve">    údržba veřejných prostranství, dětské koutky aj.</t>
  </si>
  <si>
    <t>TAJ - PAP</t>
  </si>
  <si>
    <t>Název akce</t>
  </si>
  <si>
    <t>2. akce ostatní</t>
  </si>
  <si>
    <t>Provoz veřejné železniční dopravy</t>
  </si>
  <si>
    <t>ostatní záležitosti sociálních věcí a politiky zaměstnanosti</t>
  </si>
  <si>
    <t>Elektronizace služeb statutárního města Děčín</t>
  </si>
  <si>
    <t>Velkoplošná oprava MK Dělnická, VO a nasvícený přechod</t>
  </si>
  <si>
    <t>Financování</t>
  </si>
  <si>
    <t>RM</t>
  </si>
  <si>
    <t>Provozní rozpočet - výdaje</t>
  </si>
  <si>
    <t>KAPITÁLOVÉ VÝDAJE CELKEM</t>
  </si>
  <si>
    <t>3. Úroky z dlouhodobého úvěru aj.</t>
  </si>
  <si>
    <t>b) zahajované akce</t>
  </si>
  <si>
    <t>a) rozestavěné akce</t>
  </si>
  <si>
    <t>1. IPRM financováno z úvěru</t>
  </si>
  <si>
    <t>Stavební investice</t>
  </si>
  <si>
    <t>Strojní investice</t>
  </si>
  <si>
    <t>Kapitálový rozpočet - výdaje</t>
  </si>
  <si>
    <t>Rekonstrukce domova pro seniory, Kamenická ul., Děčín II</t>
  </si>
  <si>
    <t>rozdíl mezi příjmy a výdaji</t>
  </si>
  <si>
    <t>FINANCOVÁNÍ , tj.</t>
  </si>
  <si>
    <t>VÝDAJE CELKEM</t>
  </si>
  <si>
    <t xml:space="preserve">         úroky z dlouhodobého úvěru aj., rezerva</t>
  </si>
  <si>
    <t xml:space="preserve">         zahajované akce </t>
  </si>
  <si>
    <t xml:space="preserve">         rozestavěné akce</t>
  </si>
  <si>
    <t xml:space="preserve">         strojní akce</t>
  </si>
  <si>
    <t>z toho:</t>
  </si>
  <si>
    <t>Kapitálové výdaje (vč. velkých oprav) celkem</t>
  </si>
  <si>
    <t>Provozní výdaje</t>
  </si>
  <si>
    <t>PŘÍJMY CELKEM</t>
  </si>
  <si>
    <t xml:space="preserve">         investiční transfery</t>
  </si>
  <si>
    <t xml:space="preserve">         příjmy z prodeje majetku</t>
  </si>
  <si>
    <t>Kapitálové příjmy</t>
  </si>
  <si>
    <t xml:space="preserve">         dotace</t>
  </si>
  <si>
    <t xml:space="preserve">         nedaňové příjmy</t>
  </si>
  <si>
    <t xml:space="preserve">         daňové příjmy</t>
  </si>
  <si>
    <t>Provozní příjmy</t>
  </si>
  <si>
    <t>Ukazatel</t>
  </si>
  <si>
    <t xml:space="preserve">Rekapitulace </t>
  </si>
  <si>
    <t>PRIM - KŘ</t>
  </si>
  <si>
    <t>5001,5003-5010,5012,5231,5411,5233,5238,5240,5242,5245,5247,5248,5250,5251,5258,5266</t>
  </si>
  <si>
    <t>5242,5245,5251 atd.</t>
  </si>
  <si>
    <t>0902</t>
  </si>
  <si>
    <t>6010,6243,6244</t>
  </si>
  <si>
    <t>Obnova vozového parku</t>
  </si>
  <si>
    <t>Rezerva</t>
  </si>
  <si>
    <t>5242,5234 aj.</t>
  </si>
  <si>
    <t>5242 aj.</t>
  </si>
  <si>
    <t>8222, 8223</t>
  </si>
  <si>
    <t>cestovní ruch</t>
  </si>
  <si>
    <t>SMS</t>
  </si>
  <si>
    <t>Provozní rozpočet - příjmy</t>
  </si>
  <si>
    <t>provoz veřejné silniční dopravy</t>
  </si>
  <si>
    <t>2117,2217, 3557</t>
  </si>
  <si>
    <t>správní poplatky</t>
  </si>
  <si>
    <t>daň z nemovitých věcí</t>
  </si>
  <si>
    <t>odvod z loterií - dílčí odvod z VHP</t>
  </si>
  <si>
    <t>příjmy za zkoušky z odborné způsobilosti</t>
  </si>
  <si>
    <t>poplatek z ubytovací kapacity</t>
  </si>
  <si>
    <t>poplatek za užívání veřejného prostranství</t>
  </si>
  <si>
    <t>poplatek za rekreační pobyt</t>
  </si>
  <si>
    <t>poplatek ze psů</t>
  </si>
  <si>
    <t>poplatky za komunální odpad</t>
  </si>
  <si>
    <t>odvody za odnětí půdy ze zemědělského PF</t>
  </si>
  <si>
    <t>daň z přidané hodnoty</t>
  </si>
  <si>
    <t xml:space="preserve">daň z příjmů právnických osob </t>
  </si>
  <si>
    <t>daň z příjmů fyzických osob z kapitálových výnosů</t>
  </si>
  <si>
    <t>daň z příjmů fyzických osob ze samostatné výdělečné činnosti</t>
  </si>
  <si>
    <t>daň z příjmů fyzických osob ze závislé činnosti</t>
  </si>
  <si>
    <t>veterinární péče - služby útulku</t>
  </si>
  <si>
    <t>komunikace - parkovací automaty</t>
  </si>
  <si>
    <t>komunikace - parkovací karty</t>
  </si>
  <si>
    <t>Městský rezervační systém</t>
  </si>
  <si>
    <t>nájem bytů - služby</t>
  </si>
  <si>
    <t>nebytové hospodářství - služby</t>
  </si>
  <si>
    <t>pohřebnictví - služby</t>
  </si>
  <si>
    <t>změny územního plánu - podíl žadatelů</t>
  </si>
  <si>
    <t>činnost místní správy - kopírování, služby</t>
  </si>
  <si>
    <t>komunální služby - věcná břemena</t>
  </si>
  <si>
    <t>komunální služby - pozemky</t>
  </si>
  <si>
    <t>provoz vnitrozemské plavby</t>
  </si>
  <si>
    <t>nebytové hospodářství - nebytové prostory</t>
  </si>
  <si>
    <t>veřejné osvětlení - sloupy VO, reklama</t>
  </si>
  <si>
    <t>pohřebnictví - kaple</t>
  </si>
  <si>
    <t>komunální služby - ostatní majetek - plakát. plochy</t>
  </si>
  <si>
    <t>péče o vzhled obcí - zelené plochy</t>
  </si>
  <si>
    <t>příjmy z finančních operací - úroky</t>
  </si>
  <si>
    <t>přijaté nekapitálové příspěvky a náhrady</t>
  </si>
  <si>
    <t>ostatní nedaňové příjmy j. n.</t>
  </si>
  <si>
    <t>odvod z loterií a podobných her kromě výher. hracích přístrojů</t>
  </si>
  <si>
    <t>prodej pozemků a ostatní</t>
  </si>
  <si>
    <t>opravy a údržba MK, mostků, propustků</t>
  </si>
  <si>
    <t>zimní údržba komunikací, čištění města</t>
  </si>
  <si>
    <t>provoz parkovacích automatů</t>
  </si>
  <si>
    <t>úhrada prokazatelné ztráty z provozu městské autobusové dopravy</t>
  </si>
  <si>
    <t>odtahy autovraků</t>
  </si>
  <si>
    <t>znalecké posudky</t>
  </si>
  <si>
    <t>dopravní světelná signalizace</t>
  </si>
  <si>
    <t>pohotovostní služby</t>
  </si>
  <si>
    <t>převoz Dolní Žleb</t>
  </si>
  <si>
    <t>přístavní můstky</t>
  </si>
  <si>
    <t>obnovení provozu trati č. 132</t>
  </si>
  <si>
    <t>čištění odpadních vod</t>
  </si>
  <si>
    <t>provoz školských zařízení a jiné</t>
  </si>
  <si>
    <t>příspěvky PO</t>
  </si>
  <si>
    <t>provoz MŠ</t>
  </si>
  <si>
    <t>příspěvek MŠ:</t>
  </si>
  <si>
    <t>provoz ZŠ</t>
  </si>
  <si>
    <t>příspěvek ZŠ:</t>
  </si>
  <si>
    <t>příspěvek ŠJ:</t>
  </si>
  <si>
    <t>pedagogické centrum</t>
  </si>
  <si>
    <t>Městské divadlo Děčín, p. o.</t>
  </si>
  <si>
    <t>Městská knihovna Děčín, p. o.</t>
  </si>
  <si>
    <t>ostatní kulturní činnost</t>
  </si>
  <si>
    <t>kronika</t>
  </si>
  <si>
    <t>městské slavnosti</t>
  </si>
  <si>
    <t xml:space="preserve">mezinárodní hudební festival  </t>
  </si>
  <si>
    <t>rezervační systém</t>
  </si>
  <si>
    <t>Májová</t>
  </si>
  <si>
    <t>Riegrova</t>
  </si>
  <si>
    <t>Liliová</t>
  </si>
  <si>
    <t>Klostermannova</t>
  </si>
  <si>
    <t>Školní</t>
  </si>
  <si>
    <t>Dr. Miroslava Tyrše</t>
  </si>
  <si>
    <t>Na Stráni</t>
  </si>
  <si>
    <t>Na Pěšině</t>
  </si>
  <si>
    <t>Máchovo nám.</t>
  </si>
  <si>
    <t>Kosmonautů</t>
  </si>
  <si>
    <t xml:space="preserve">Komenského </t>
  </si>
  <si>
    <t>Kamenická</t>
  </si>
  <si>
    <t>Březová</t>
  </si>
  <si>
    <t xml:space="preserve">Míru </t>
  </si>
  <si>
    <t xml:space="preserve">Vojanova </t>
  </si>
  <si>
    <t>Jungmannova</t>
  </si>
  <si>
    <t xml:space="preserve">Sládkova </t>
  </si>
  <si>
    <t>ostatní</t>
  </si>
  <si>
    <t>Zámek Děčín, p. o.</t>
  </si>
  <si>
    <t xml:space="preserve"> obnova kulturních památek</t>
  </si>
  <si>
    <t>Děčínská sportovní, p. o.</t>
  </si>
  <si>
    <t>Zimní stadion - dotace na provoz</t>
  </si>
  <si>
    <t>Fotbalový stadion ul. Práce a Sportovní areál Máchovka - dotace na provoz</t>
  </si>
  <si>
    <t>Sportovní hala ul. Práce - dotace, mandátní odměna aj.</t>
  </si>
  <si>
    <t>Sportovní hala Maroldova - dotace na provoz</t>
  </si>
  <si>
    <t>koupaliště Nebočady - dotace</t>
  </si>
  <si>
    <t>Dům dětí a mládeže Děčín, p. o.</t>
  </si>
  <si>
    <t>daň z nabytí nemovitých věcí aj.</t>
  </si>
  <si>
    <t>vratky přeplatků KC, cen za VB, a jiné</t>
  </si>
  <si>
    <t>úhrady za el. energii</t>
  </si>
  <si>
    <t>opravy veřejného osvětlení včetně PD</t>
  </si>
  <si>
    <t xml:space="preserve">pohřby bez pozůstalých </t>
  </si>
  <si>
    <t>údržba hřbitovů</t>
  </si>
  <si>
    <t>pořízení a změny ÚP a ÚAP</t>
  </si>
  <si>
    <t>ostatní (SEA, studie, posudky, PD aj.)</t>
  </si>
  <si>
    <t>ekologické WC</t>
  </si>
  <si>
    <t>provoz tržnice vč. nájemného</t>
  </si>
  <si>
    <t>geoplány, výpisy, znalecké posudky</t>
  </si>
  <si>
    <t>ostatní majetek</t>
  </si>
  <si>
    <t xml:space="preserve">opravy a údržba vč. opěr. zdí, provoz, úhrady el. en. </t>
  </si>
  <si>
    <t>provoz WC včetně MO</t>
  </si>
  <si>
    <t>Středisko městských služeb Děčín</t>
  </si>
  <si>
    <t>platy</t>
  </si>
  <si>
    <t>provoz</t>
  </si>
  <si>
    <t>odvody  SP a ZP</t>
  </si>
  <si>
    <t>znalecké posudky, studie</t>
  </si>
  <si>
    <t>opravy sport. zařízení v majetku města, úhrady el. energie aj.</t>
  </si>
  <si>
    <t>jarní úklid, asanace skládek, úklid okolo sběrných nádob</t>
  </si>
  <si>
    <t>provoz skládky Orlík III (monitoring aj.)</t>
  </si>
  <si>
    <t>Zoologická zahrada Děčín, p. o.</t>
  </si>
  <si>
    <t>školení, cestovné</t>
  </si>
  <si>
    <t xml:space="preserve">miniškolka                                                                                        </t>
  </si>
  <si>
    <t>Centrum sociálních služeb Děčín , p.o.</t>
  </si>
  <si>
    <t xml:space="preserve">příspěvek neziskovým organizacím, dotace na podporu rodiny       </t>
  </si>
  <si>
    <t>vyklizení bytů po zemřelých aj.</t>
  </si>
  <si>
    <t>komunitní plánování</t>
  </si>
  <si>
    <t>projekt Od analýz ke koordinaci sociálních služeb v Děčíně</t>
  </si>
  <si>
    <t xml:space="preserve">požární ochrana </t>
  </si>
  <si>
    <t>požární ochrana - zaj. fin. krytí vybr. výdajů na JSDH</t>
  </si>
  <si>
    <t>odvody SP a ZP</t>
  </si>
  <si>
    <t>odměny</t>
  </si>
  <si>
    <t>provoz správy</t>
  </si>
  <si>
    <t>provoz (projekty):</t>
  </si>
  <si>
    <t>projekt  Podporou trhu práce k vyšší atraktivitě regionu Děčínska</t>
  </si>
  <si>
    <t>projekt Podporou trhu práce k vyšší atraktivitě reg. Děčínska</t>
  </si>
  <si>
    <t>projekt Od analýz ke koordinaci soc. služeb v Děčíně</t>
  </si>
  <si>
    <t>projekt Podpora sociálně znev. osob v SMS</t>
  </si>
  <si>
    <t>školení, cestovné aj.</t>
  </si>
  <si>
    <t>školení, cestovné aj. (ostatní)</t>
  </si>
  <si>
    <t>platy (ostatní)</t>
  </si>
  <si>
    <t>platy (projekty):</t>
  </si>
  <si>
    <t>odvody SP a ZP (ostatní)</t>
  </si>
  <si>
    <t>odvody SP a ZP (projekty):</t>
  </si>
  <si>
    <t>příspěvky sdružením</t>
  </si>
  <si>
    <t>platba DPH</t>
  </si>
  <si>
    <t>prevence kriminality:</t>
  </si>
  <si>
    <t xml:space="preserve">z toho: </t>
  </si>
  <si>
    <t>projekty, průběžná podpora</t>
  </si>
  <si>
    <t>podpora divácky a mediálně atraktivních sportů</t>
  </si>
  <si>
    <t>basketbal</t>
  </si>
  <si>
    <t>hokej</t>
  </si>
  <si>
    <t>fotbal</t>
  </si>
  <si>
    <t xml:space="preserve">box                           </t>
  </si>
  <si>
    <t>v tis. Kč</t>
  </si>
  <si>
    <t>provoz (ostatní)</t>
  </si>
  <si>
    <t>Zámek Děčín p.o.</t>
  </si>
  <si>
    <t xml:space="preserve">   </t>
  </si>
  <si>
    <t>5108,5109,3547,3545</t>
  </si>
  <si>
    <t>2260,5244,5450,5452,6291,8283,2261</t>
  </si>
  <si>
    <t xml:space="preserve">         rezerva </t>
  </si>
  <si>
    <t>poplatky za odnění pozemků plnění funkcí lesa</t>
  </si>
  <si>
    <t>komunální služby a územ. rozvoj jinde nezař.-vstupné z veřejných WC</t>
  </si>
  <si>
    <t>úhrada služeb pro cizí subjekty aj.</t>
  </si>
  <si>
    <t>využívání a zneškodňování komunálních odpadů - služby EKOKOM</t>
  </si>
  <si>
    <t xml:space="preserve">   činnost místní správy</t>
  </si>
  <si>
    <t xml:space="preserve">   ostatní správa v prům., staveb., obch. a službách</t>
  </si>
  <si>
    <t xml:space="preserve">   ostatní záležitosti v dopravě</t>
  </si>
  <si>
    <t xml:space="preserve">   ostatní správa v ochraně životního prostředí</t>
  </si>
  <si>
    <t xml:space="preserve">   bezpečnost a veřejný pořádek</t>
  </si>
  <si>
    <t xml:space="preserve">    propagační činnost,rozvojové záměry, Ičko - nádraží aj.</t>
  </si>
  <si>
    <t xml:space="preserve">       v tom využití příjmů z popl. za rekreační pobyt a z ubytovací kapacity</t>
  </si>
  <si>
    <t xml:space="preserve">    osobní lodní doprava</t>
  </si>
  <si>
    <t>oprava a údržba přístřešků MAD</t>
  </si>
  <si>
    <t>dopravní značení aj.</t>
  </si>
  <si>
    <t>nájemci SD Střelnice</t>
  </si>
  <si>
    <t xml:space="preserve">dotace: </t>
  </si>
  <si>
    <t>Děčínský symfonický orchestr</t>
  </si>
  <si>
    <t>Děčínský pěvecký sbor</t>
  </si>
  <si>
    <t>kulturní projekty</t>
  </si>
  <si>
    <t>ostatní kulturní akce</t>
  </si>
  <si>
    <t>z toho: Děčínská kotva - SZŠ Libverda</t>
  </si>
  <si>
    <t>projekt Podpora sociálně znevýhodněných osob v SMS</t>
  </si>
  <si>
    <t xml:space="preserve">     z toho:</t>
  </si>
  <si>
    <t>odvody  SP a ZP (ostatní)</t>
  </si>
  <si>
    <t>školení, cestovné (ostatní)</t>
  </si>
  <si>
    <t>Revitalizace prostoru při ulici Tyršova v Děčíně I</t>
  </si>
  <si>
    <t>4. část - Revitalizace sídliště Děčín III - Staré Město</t>
  </si>
  <si>
    <t>Revitalizace sídliště Děčín III Staré Město - kamerový systém</t>
  </si>
  <si>
    <t>Revitalizace nádvoří děčínského zámku</t>
  </si>
  <si>
    <t xml:space="preserve">Revitalizace Krokova ul. </t>
  </si>
  <si>
    <t>Kamenická I/13 – chodníky a přechody pro chodce</t>
  </si>
  <si>
    <t>Výměna oken v budově B1</t>
  </si>
  <si>
    <t>Úroky z dlouhodobého úvěru vč. závazkové odměny na realizaci IPRM</t>
  </si>
  <si>
    <t>Oprava sítě VO k.ú. Podmokly</t>
  </si>
  <si>
    <t>Stav k 28. 2. 2015</t>
  </si>
  <si>
    <t>č. 3</t>
  </si>
  <si>
    <t>Výkupy nemovitých věcí</t>
  </si>
  <si>
    <t>k 24.2.2015</t>
  </si>
  <si>
    <t>č. 4 - 6</t>
  </si>
  <si>
    <t>PRIM-JSDH</t>
  </si>
  <si>
    <t>2260,5244,5450-2 ,6291</t>
  </si>
  <si>
    <t>3560-3563</t>
  </si>
  <si>
    <t>k 27.1.2015</t>
  </si>
  <si>
    <t>5275, 5276</t>
  </si>
  <si>
    <t>provozního a kapitálového rozpočtu na r. 2015</t>
  </si>
  <si>
    <t>na r. 2015</t>
  </si>
  <si>
    <t>Upravený rozpočet statutárního města Děčín v r. 2015</t>
  </si>
</sst>
</file>

<file path=xl/styles.xml><?xml version="1.0" encoding="utf-8"?>
<styleSheet xmlns="http://schemas.openxmlformats.org/spreadsheetml/2006/main">
  <numFmts count="3">
    <numFmt numFmtId="164" formatCode="&quot;- &quot;"/>
    <numFmt numFmtId="165" formatCode="#.0000"/>
    <numFmt numFmtId="166" formatCode="0.0000"/>
  </numFmts>
  <fonts count="5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1"/>
    </font>
    <font>
      <sz val="10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i/>
      <u/>
      <sz val="10"/>
      <name val="Arial CE"/>
      <family val="2"/>
      <charset val="238"/>
    </font>
    <font>
      <b/>
      <sz val="18"/>
      <name val="Arial CE"/>
      <charset val="238"/>
    </font>
    <font>
      <b/>
      <u/>
      <sz val="18"/>
      <name val="Arial CE"/>
      <family val="2"/>
      <charset val="238"/>
    </font>
    <font>
      <sz val="10"/>
      <name val="Arial CE"/>
      <charset val="238"/>
    </font>
    <font>
      <b/>
      <u/>
      <sz val="22"/>
      <name val="Arial"/>
      <family val="2"/>
      <charset val="238"/>
    </font>
    <font>
      <b/>
      <u/>
      <sz val="2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8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i/>
      <u/>
      <sz val="11"/>
      <name val="Arial CE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11"/>
      <name val="Arial CE"/>
      <family val="2"/>
      <charset val="238"/>
    </font>
    <font>
      <sz val="11"/>
      <color theme="1"/>
      <name val="Arial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CCFFFF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41"/>
      </patternFill>
    </fill>
    <fill>
      <patternFill patternType="solid">
        <fgColor rgb="FFFFD9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29"/>
      </patternFill>
    </fill>
  </fills>
  <borders count="8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24" fillId="18" borderId="6" applyNumberForma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4" fillId="0" borderId="0"/>
    <xf numFmtId="0" fontId="30" fillId="0" borderId="0"/>
    <xf numFmtId="0" fontId="1" fillId="0" borderId="0"/>
  </cellStyleXfs>
  <cellXfs count="712">
    <xf numFmtId="0" fontId="0" fillId="0" borderId="0" xfId="0"/>
    <xf numFmtId="0" fontId="0" fillId="0" borderId="0" xfId="0" applyFont="1" applyAlignment="1">
      <alignment horizontal="right"/>
    </xf>
    <xf numFmtId="0" fontId="20" fillId="0" borderId="0" xfId="0" applyFont="1"/>
    <xf numFmtId="3" fontId="0" fillId="0" borderId="0" xfId="0" applyNumberForma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22" fillId="0" borderId="0" xfId="0" applyFont="1" applyBorder="1"/>
    <xf numFmtId="3" fontId="22" fillId="0" borderId="0" xfId="0" applyNumberFormat="1" applyFont="1" applyBorder="1" applyAlignment="1"/>
    <xf numFmtId="0" fontId="0" fillId="0" borderId="0" xfId="0" applyAlignment="1">
      <alignment horizontal="right"/>
    </xf>
    <xf numFmtId="0" fontId="0" fillId="0" borderId="0" xfId="0" applyFill="1" applyBorder="1"/>
    <xf numFmtId="0" fontId="27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29" fillId="0" borderId="0" xfId="0" applyFont="1" applyAlignment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Border="1"/>
    <xf numFmtId="0" fontId="0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left" vertical="center" textRotation="180"/>
    </xf>
    <xf numFmtId="0" fontId="0" fillId="0" borderId="13" xfId="0" applyBorder="1" applyAlignment="1">
      <alignment horizontal="left" vertical="center" textRotation="180"/>
    </xf>
    <xf numFmtId="0" fontId="0" fillId="0" borderId="54" xfId="0" applyBorder="1" applyAlignment="1">
      <alignment horizontal="left" textRotation="180"/>
    </xf>
    <xf numFmtId="3" fontId="0" fillId="0" borderId="0" xfId="0" applyNumberFormat="1" applyFont="1" applyBorder="1"/>
    <xf numFmtId="0" fontId="0" fillId="0" borderId="54" xfId="0" applyBorder="1" applyAlignment="1">
      <alignment horizontal="left" textRotation="180"/>
    </xf>
    <xf numFmtId="0" fontId="0" fillId="0" borderId="0" xfId="0" applyBorder="1" applyAlignment="1">
      <alignment horizontal="left" vertical="center" textRotation="180"/>
    </xf>
    <xf numFmtId="0" fontId="0" fillId="0" borderId="0" xfId="0" applyBorder="1" applyAlignment="1">
      <alignment horizontal="left" textRotation="180"/>
    </xf>
    <xf numFmtId="3" fontId="0" fillId="0" borderId="0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center" textRotation="180"/>
    </xf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Border="1" applyAlignment="1">
      <alignment horizontal="left" vertical="center" textRotation="180"/>
    </xf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54" xfId="0" applyBorder="1" applyAlignment="1">
      <alignment horizontal="left" textRotation="180"/>
    </xf>
    <xf numFmtId="0" fontId="23" fillId="0" borderId="0" xfId="0" applyFont="1" applyAlignment="1">
      <alignment horizontal="right"/>
    </xf>
    <xf numFmtId="0" fontId="26" fillId="0" borderId="0" xfId="0" applyFont="1" applyAlignment="1"/>
    <xf numFmtId="0" fontId="21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14" fontId="2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26" borderId="0" xfId="0" applyFont="1" applyFill="1" applyBorder="1"/>
    <xf numFmtId="3" fontId="0" fillId="0" borderId="0" xfId="0" applyNumberFormat="1" applyFill="1" applyBorder="1"/>
    <xf numFmtId="0" fontId="23" fillId="0" borderId="0" xfId="0" applyFont="1" applyFill="1" applyBorder="1"/>
    <xf numFmtId="0" fontId="23" fillId="0" borderId="0" xfId="0" applyFont="1"/>
    <xf numFmtId="0" fontId="35" fillId="0" borderId="0" xfId="0" applyFont="1" applyAlignment="1">
      <alignment horizontal="center"/>
    </xf>
    <xf numFmtId="0" fontId="0" fillId="29" borderId="11" xfId="0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0" fillId="0" borderId="0" xfId="0"/>
    <xf numFmtId="0" fontId="32" fillId="0" borderId="0" xfId="0" applyFont="1" applyAlignment="1"/>
    <xf numFmtId="0" fontId="21" fillId="0" borderId="0" xfId="0" applyFont="1" applyBorder="1" applyAlignment="1"/>
    <xf numFmtId="0" fontId="0" fillId="0" borderId="0" xfId="0"/>
    <xf numFmtId="0" fontId="0" fillId="0" borderId="0" xfId="0"/>
    <xf numFmtId="3" fontId="0" fillId="0" borderId="0" xfId="0" applyNumberFormat="1" applyFont="1"/>
    <xf numFmtId="0" fontId="0" fillId="0" borderId="0" xfId="0"/>
    <xf numFmtId="0" fontId="0" fillId="0" borderId="0" xfId="0"/>
    <xf numFmtId="0" fontId="14" fillId="4" borderId="0" xfId="30"/>
    <xf numFmtId="0" fontId="0" fillId="0" borderId="0" xfId="0"/>
    <xf numFmtId="0" fontId="0" fillId="0" borderId="0" xfId="0"/>
    <xf numFmtId="0" fontId="0" fillId="0" borderId="0" xfId="0" applyBorder="1" applyAlignment="1">
      <alignment horizontal="left" vertical="center" textRotation="180"/>
    </xf>
    <xf numFmtId="0" fontId="0" fillId="0" borderId="0" xfId="0"/>
    <xf numFmtId="0" fontId="3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/>
    <xf numFmtId="0" fontId="33" fillId="0" borderId="28" xfId="0" applyFont="1" applyBorder="1" applyAlignment="1">
      <alignment horizontal="center"/>
    </xf>
    <xf numFmtId="0" fontId="33" fillId="0" borderId="53" xfId="0" applyFont="1" applyBorder="1" applyProtection="1">
      <protection locked="0"/>
    </xf>
    <xf numFmtId="0" fontId="33" fillId="0" borderId="10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7" fillId="0" borderId="65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54" xfId="0" applyFont="1" applyBorder="1" applyProtection="1">
      <protection locked="0"/>
    </xf>
    <xf numFmtId="0" fontId="33" fillId="0" borderId="13" xfId="0" applyFont="1" applyBorder="1" applyAlignment="1" applyProtection="1">
      <alignment horizontal="center"/>
      <protection locked="0"/>
    </xf>
    <xf numFmtId="0" fontId="33" fillId="0" borderId="14" xfId="0" applyFont="1" applyBorder="1" applyAlignment="1" applyProtection="1">
      <alignment horizontal="center"/>
      <protection locked="0"/>
    </xf>
    <xf numFmtId="14" fontId="37" fillId="0" borderId="14" xfId="0" applyNumberFormat="1" applyFont="1" applyBorder="1" applyAlignment="1">
      <alignment horizontal="center"/>
    </xf>
    <xf numFmtId="14" fontId="37" fillId="0" borderId="66" xfId="0" applyNumberFormat="1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55" xfId="0" applyFont="1" applyBorder="1" applyProtection="1">
      <protection locked="0"/>
    </xf>
    <xf numFmtId="0" fontId="33" fillId="0" borderId="16" xfId="0" applyFont="1" applyBorder="1" applyAlignment="1">
      <alignment horizontal="center"/>
    </xf>
    <xf numFmtId="0" fontId="37" fillId="0" borderId="61" xfId="0" applyFont="1" applyBorder="1" applyAlignment="1">
      <alignment horizontal="center"/>
    </xf>
    <xf numFmtId="0" fontId="33" fillId="24" borderId="24" xfId="0" applyFont="1" applyFill="1" applyBorder="1"/>
    <xf numFmtId="0" fontId="33" fillId="24" borderId="11" xfId="0" applyFont="1" applyFill="1" applyBorder="1" applyAlignment="1">
      <alignment horizontal="center"/>
    </xf>
    <xf numFmtId="3" fontId="33" fillId="24" borderId="19" xfId="0" applyNumberFormat="1" applyFont="1" applyFill="1" applyBorder="1" applyAlignment="1">
      <alignment horizontal="right"/>
    </xf>
    <xf numFmtId="0" fontId="33" fillId="0" borderId="19" xfId="0" applyFont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3" fontId="33" fillId="0" borderId="19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0" fontId="33" fillId="0" borderId="11" xfId="0" applyFont="1" applyFill="1" applyBorder="1" applyAlignment="1">
      <alignment horizontal="center"/>
    </xf>
    <xf numFmtId="0" fontId="33" fillId="0" borderId="19" xfId="0" applyFont="1" applyFill="1" applyBorder="1" applyAlignment="1">
      <alignment horizontal="right"/>
    </xf>
    <xf numFmtId="0" fontId="33" fillId="30" borderId="0" xfId="0" applyFont="1" applyFill="1" applyBorder="1"/>
    <xf numFmtId="0" fontId="33" fillId="0" borderId="28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32" borderId="50" xfId="0" applyFont="1" applyFill="1" applyBorder="1"/>
    <xf numFmtId="1" fontId="33" fillId="0" borderId="11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33" fillId="0" borderId="19" xfId="0" applyFont="1" applyFill="1" applyBorder="1" applyAlignment="1">
      <alignment horizontal="center"/>
    </xf>
    <xf numFmtId="0" fontId="33" fillId="0" borderId="28" xfId="0" applyFont="1" applyBorder="1" applyAlignment="1">
      <alignment horizontal="center" vertical="center" readingOrder="1"/>
    </xf>
    <xf numFmtId="0" fontId="33" fillId="0" borderId="29" xfId="0" applyFont="1" applyFill="1" applyBorder="1" applyAlignment="1">
      <alignment horizontal="center"/>
    </xf>
    <xf numFmtId="0" fontId="33" fillId="0" borderId="25" xfId="0" applyFont="1" applyBorder="1" applyAlignment="1">
      <alignment horizontal="center" vertical="center" readingOrder="1"/>
    </xf>
    <xf numFmtId="0" fontId="33" fillId="0" borderId="26" xfId="0" applyFont="1" applyBorder="1" applyAlignment="1">
      <alignment horizontal="center" vertical="center" readingOrder="1"/>
    </xf>
    <xf numFmtId="0" fontId="33" fillId="0" borderId="31" xfId="0" applyFont="1" applyFill="1" applyBorder="1"/>
    <xf numFmtId="0" fontId="33" fillId="0" borderId="19" xfId="0" applyFont="1" applyFill="1" applyBorder="1"/>
    <xf numFmtId="0" fontId="33" fillId="0" borderId="44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3" fontId="33" fillId="0" borderId="19" xfId="0" applyNumberFormat="1" applyFont="1" applyFill="1" applyBorder="1" applyAlignment="1"/>
    <xf numFmtId="0" fontId="33" fillId="0" borderId="11" xfId="0" applyFont="1" applyFill="1" applyBorder="1"/>
    <xf numFmtId="0" fontId="33" fillId="0" borderId="37" xfId="0" applyFont="1" applyFill="1" applyBorder="1" applyAlignment="1">
      <alignment horizontal="center"/>
    </xf>
    <xf numFmtId="0" fontId="33" fillId="0" borderId="24" xfId="0" applyFont="1" applyBorder="1" applyAlignment="1">
      <alignment horizontal="center" vertical="center"/>
    </xf>
    <xf numFmtId="0" fontId="33" fillId="0" borderId="62" xfId="0" applyFont="1" applyFill="1" applyBorder="1" applyAlignment="1">
      <alignment horizontal="right"/>
    </xf>
    <xf numFmtId="0" fontId="33" fillId="0" borderId="34" xfId="0" applyFont="1" applyBorder="1" applyAlignment="1">
      <alignment horizontal="center" vertical="center"/>
    </xf>
    <xf numFmtId="0" fontId="33" fillId="30" borderId="32" xfId="0" applyFont="1" applyFill="1" applyBorder="1"/>
    <xf numFmtId="0" fontId="33" fillId="24" borderId="33" xfId="0" applyFont="1" applyFill="1" applyBorder="1"/>
    <xf numFmtId="0" fontId="33" fillId="0" borderId="52" xfId="0" applyFont="1" applyFill="1" applyBorder="1" applyAlignment="1">
      <alignment horizontal="center"/>
    </xf>
    <xf numFmtId="0" fontId="33" fillId="0" borderId="0" xfId="0" applyFont="1"/>
    <xf numFmtId="0" fontId="38" fillId="0" borderId="0" xfId="0" applyFont="1" applyFill="1" applyBorder="1" applyAlignment="1">
      <alignment horizontal="right"/>
    </xf>
    <xf numFmtId="0" fontId="39" fillId="0" borderId="0" xfId="0" applyFont="1" applyAlignment="1">
      <alignment horizontal="center"/>
    </xf>
    <xf numFmtId="0" fontId="33" fillId="0" borderId="0" xfId="0" applyFont="1" applyFill="1" applyBorder="1"/>
    <xf numFmtId="0" fontId="33" fillId="0" borderId="33" xfId="0" applyFont="1" applyBorder="1"/>
    <xf numFmtId="0" fontId="33" fillId="0" borderId="0" xfId="0" applyFont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26" xfId="0" applyFont="1" applyFill="1" applyBorder="1" applyAlignment="1">
      <alignment horizontal="center"/>
    </xf>
    <xf numFmtId="0" fontId="33" fillId="40" borderId="26" xfId="0" applyFont="1" applyFill="1" applyBorder="1"/>
    <xf numFmtId="3" fontId="33" fillId="39" borderId="19" xfId="0" applyNumberFormat="1" applyFont="1" applyFill="1" applyBorder="1"/>
    <xf numFmtId="3" fontId="33" fillId="0" borderId="0" xfId="0" applyNumberFormat="1" applyFont="1" applyFill="1" applyBorder="1"/>
    <xf numFmtId="0" fontId="33" fillId="26" borderId="25" xfId="0" applyFont="1" applyFill="1" applyBorder="1"/>
    <xf numFmtId="0" fontId="33" fillId="0" borderId="28" xfId="0" applyFont="1" applyBorder="1"/>
    <xf numFmtId="0" fontId="33" fillId="0" borderId="26" xfId="0" applyFont="1" applyBorder="1"/>
    <xf numFmtId="3" fontId="33" fillId="0" borderId="26" xfId="0" applyNumberFormat="1" applyFont="1" applyBorder="1"/>
    <xf numFmtId="0" fontId="33" fillId="0" borderId="19" xfId="0" applyFont="1" applyBorder="1"/>
    <xf numFmtId="3" fontId="33" fillId="0" borderId="19" xfId="0" applyNumberFormat="1" applyFont="1" applyBorder="1"/>
    <xf numFmtId="0" fontId="33" fillId="40" borderId="19" xfId="0" applyFont="1" applyFill="1" applyBorder="1"/>
    <xf numFmtId="0" fontId="33" fillId="27" borderId="19" xfId="0" applyFont="1" applyFill="1" applyBorder="1"/>
    <xf numFmtId="3" fontId="33" fillId="31" borderId="19" xfId="0" applyNumberFormat="1" applyFont="1" applyFill="1" applyBorder="1"/>
    <xf numFmtId="3" fontId="33" fillId="0" borderId="19" xfId="0" applyNumberFormat="1" applyFont="1" applyFill="1" applyBorder="1"/>
    <xf numFmtId="0" fontId="33" fillId="38" borderId="28" xfId="0" applyFont="1" applyFill="1" applyBorder="1"/>
    <xf numFmtId="0" fontId="33" fillId="37" borderId="28" xfId="0" applyFont="1" applyFill="1" applyBorder="1"/>
    <xf numFmtId="0" fontId="33" fillId="38" borderId="26" xfId="0" applyFont="1" applyFill="1" applyBorder="1"/>
    <xf numFmtId="3" fontId="33" fillId="37" borderId="26" xfId="0" applyNumberFormat="1" applyFont="1" applyFill="1" applyBorder="1"/>
    <xf numFmtId="0" fontId="33" fillId="0" borderId="39" xfId="0" applyFont="1" applyBorder="1" applyAlignment="1">
      <alignment vertical="center"/>
    </xf>
    <xf numFmtId="0" fontId="33" fillId="0" borderId="40" xfId="0" applyFont="1" applyBorder="1" applyAlignment="1">
      <alignment vertical="center"/>
    </xf>
    <xf numFmtId="0" fontId="38" fillId="24" borderId="49" xfId="0" applyFont="1" applyFill="1" applyBorder="1" applyAlignment="1">
      <alignment horizontal="center"/>
    </xf>
    <xf numFmtId="0" fontId="38" fillId="24" borderId="16" xfId="0" applyFont="1" applyFill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3" fontId="33" fillId="0" borderId="11" xfId="0" applyNumberFormat="1" applyFont="1" applyBorder="1" applyAlignment="1">
      <alignment horizontal="center"/>
    </xf>
    <xf numFmtId="3" fontId="33" fillId="0" borderId="60" xfId="0" applyNumberFormat="1" applyFont="1" applyBorder="1" applyAlignment="1">
      <alignment horizontal="right"/>
    </xf>
    <xf numFmtId="3" fontId="41" fillId="34" borderId="44" xfId="0" applyNumberFormat="1" applyFont="1" applyFill="1" applyBorder="1" applyAlignment="1">
      <alignment horizontal="right"/>
    </xf>
    <xf numFmtId="3" fontId="33" fillId="0" borderId="10" xfId="0" applyNumberFormat="1" applyFont="1" applyBorder="1" applyAlignment="1">
      <alignment horizontal="center"/>
    </xf>
    <xf numFmtId="3" fontId="38" fillId="0" borderId="10" xfId="0" applyNumberFormat="1" applyFont="1" applyBorder="1" applyAlignment="1">
      <alignment horizontal="center"/>
    </xf>
    <xf numFmtId="3" fontId="41" fillId="34" borderId="19" xfId="0" applyNumberFormat="1" applyFont="1" applyFill="1" applyBorder="1" applyAlignment="1">
      <alignment horizontal="right"/>
    </xf>
    <xf numFmtId="3" fontId="37" fillId="24" borderId="19" xfId="0" applyNumberFormat="1" applyFont="1" applyFill="1" applyBorder="1" applyAlignment="1">
      <alignment horizontal="right"/>
    </xf>
    <xf numFmtId="0" fontId="38" fillId="0" borderId="11" xfId="0" applyFont="1" applyBorder="1" applyAlignment="1">
      <alignment horizontal="center"/>
    </xf>
    <xf numFmtId="3" fontId="37" fillId="0" borderId="16" xfId="0" applyNumberFormat="1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3" fontId="38" fillId="0" borderId="19" xfId="0" applyNumberFormat="1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3" fontId="33" fillId="0" borderId="16" xfId="0" applyNumberFormat="1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3" fontId="33" fillId="0" borderId="37" xfId="0" applyNumberFormat="1" applyFont="1" applyBorder="1" applyAlignment="1">
      <alignment horizontal="center"/>
    </xf>
    <xf numFmtId="0" fontId="33" fillId="0" borderId="50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3" fontId="33" fillId="0" borderId="14" xfId="0" applyNumberFormat="1" applyFont="1" applyBorder="1" applyAlignment="1">
      <alignment horizontal="center"/>
    </xf>
    <xf numFmtId="3" fontId="33" fillId="0" borderId="19" xfId="0" applyNumberFormat="1" applyFont="1" applyBorder="1" applyAlignment="1">
      <alignment horizontal="center"/>
    </xf>
    <xf numFmtId="3" fontId="37" fillId="0" borderId="19" xfId="0" applyNumberFormat="1" applyFont="1" applyBorder="1" applyAlignment="1">
      <alignment horizontal="right"/>
    </xf>
    <xf numFmtId="0" fontId="33" fillId="0" borderId="42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3" fontId="33" fillId="0" borderId="22" xfId="0" applyNumberFormat="1" applyFont="1" applyBorder="1" applyAlignment="1">
      <alignment horizontal="center"/>
    </xf>
    <xf numFmtId="0" fontId="38" fillId="0" borderId="47" xfId="0" applyFont="1" applyBorder="1" applyAlignment="1">
      <alignment horizontal="center"/>
    </xf>
    <xf numFmtId="3" fontId="42" fillId="42" borderId="19" xfId="0" applyNumberFormat="1" applyFont="1" applyFill="1" applyBorder="1" applyAlignment="1">
      <alignment horizontal="right"/>
    </xf>
    <xf numFmtId="3" fontId="33" fillId="0" borderId="19" xfId="0" applyNumberFormat="1" applyFont="1" applyBorder="1" applyAlignment="1">
      <alignment horizontal="right"/>
    </xf>
    <xf numFmtId="0" fontId="33" fillId="0" borderId="32" xfId="0" applyFont="1" applyBorder="1"/>
    <xf numFmtId="0" fontId="33" fillId="0" borderId="27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33" fillId="0" borderId="46" xfId="0" applyFont="1" applyBorder="1"/>
    <xf numFmtId="0" fontId="41" fillId="6" borderId="34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4" fontId="33" fillId="0" borderId="45" xfId="0" applyNumberFormat="1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3" fillId="0" borderId="36" xfId="0" applyFont="1" applyBorder="1"/>
    <xf numFmtId="0" fontId="33" fillId="0" borderId="53" xfId="0" applyFont="1" applyBorder="1"/>
    <xf numFmtId="0" fontId="33" fillId="0" borderId="54" xfId="0" applyFont="1" applyBorder="1"/>
    <xf numFmtId="14" fontId="33" fillId="0" borderId="34" xfId="0" applyNumberFormat="1" applyFont="1" applyBorder="1" applyAlignment="1">
      <alignment horizontal="center"/>
    </xf>
    <xf numFmtId="0" fontId="33" fillId="0" borderId="55" xfId="0" applyFont="1" applyBorder="1"/>
    <xf numFmtId="3" fontId="33" fillId="0" borderId="31" xfId="0" applyNumberFormat="1" applyFont="1" applyBorder="1" applyAlignment="1">
      <alignment horizontal="center"/>
    </xf>
    <xf numFmtId="3" fontId="41" fillId="24" borderId="44" xfId="0" applyNumberFormat="1" applyFont="1" applyFill="1" applyBorder="1" applyAlignment="1">
      <alignment horizontal="center"/>
    </xf>
    <xf numFmtId="3" fontId="41" fillId="0" borderId="44" xfId="0" applyNumberFormat="1" applyFont="1" applyBorder="1" applyAlignment="1">
      <alignment horizontal="center"/>
    </xf>
    <xf numFmtId="3" fontId="38" fillId="0" borderId="31" xfId="0" applyNumberFormat="1" applyFont="1" applyBorder="1" applyAlignment="1">
      <alignment horizontal="center"/>
    </xf>
    <xf numFmtId="3" fontId="37" fillId="0" borderId="31" xfId="0" applyNumberFormat="1" applyFont="1" applyBorder="1" applyAlignment="1">
      <alignment horizontal="center"/>
    </xf>
    <xf numFmtId="3" fontId="33" fillId="0" borderId="34" xfId="0" applyNumberFormat="1" applyFont="1" applyBorder="1" applyAlignment="1">
      <alignment horizontal="center"/>
    </xf>
    <xf numFmtId="3" fontId="33" fillId="0" borderId="27" xfId="0" applyNumberFormat="1" applyFont="1" applyBorder="1" applyAlignment="1">
      <alignment horizontal="center"/>
    </xf>
    <xf numFmtId="3" fontId="33" fillId="0" borderId="29" xfId="0" applyNumberFormat="1" applyFont="1" applyBorder="1" applyAlignment="1">
      <alignment horizontal="center"/>
    </xf>
    <xf numFmtId="14" fontId="33" fillId="0" borderId="33" xfId="0" applyNumberFormat="1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3" fontId="33" fillId="0" borderId="32" xfId="0" applyNumberFormat="1" applyFont="1" applyBorder="1" applyAlignment="1">
      <alignment horizontal="right"/>
    </xf>
    <xf numFmtId="3" fontId="41" fillId="6" borderId="27" xfId="0" applyNumberFormat="1" applyFont="1" applyFill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24" borderId="42" xfId="0" applyFont="1" applyFill="1" applyBorder="1" applyAlignment="1">
      <alignment horizontal="center"/>
    </xf>
    <xf numFmtId="0" fontId="38" fillId="24" borderId="22" xfId="0" applyFont="1" applyFill="1" applyBorder="1" applyAlignment="1">
      <alignment horizontal="center"/>
    </xf>
    <xf numFmtId="3" fontId="41" fillId="24" borderId="22" xfId="0" applyNumberFormat="1" applyFont="1" applyFill="1" applyBorder="1" applyAlignment="1">
      <alignment horizontal="center"/>
    </xf>
    <xf numFmtId="3" fontId="42" fillId="24" borderId="22" xfId="0" applyNumberFormat="1" applyFont="1" applyFill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8" fillId="30" borderId="19" xfId="0" applyFont="1" applyFill="1" applyBorder="1" applyAlignment="1">
      <alignment horizontal="center"/>
    </xf>
    <xf numFmtId="3" fontId="38" fillId="28" borderId="19" xfId="0" applyNumberFormat="1" applyFont="1" applyFill="1" applyBorder="1" applyAlignment="1">
      <alignment horizontal="right"/>
    </xf>
    <xf numFmtId="0" fontId="38" fillId="0" borderId="19" xfId="0" applyFont="1" applyBorder="1" applyAlignment="1">
      <alignment horizontal="center"/>
    </xf>
    <xf numFmtId="3" fontId="38" fillId="29" borderId="19" xfId="0" applyNumberFormat="1" applyFont="1" applyFill="1" applyBorder="1" applyAlignment="1">
      <alignment horizontal="right" vertical="center"/>
    </xf>
    <xf numFmtId="3" fontId="38" fillId="27" borderId="19" xfId="0" applyNumberFormat="1" applyFont="1" applyFill="1" applyBorder="1" applyAlignment="1">
      <alignment horizontal="right"/>
    </xf>
    <xf numFmtId="3" fontId="33" fillId="27" borderId="19" xfId="0" applyNumberFormat="1" applyFont="1" applyFill="1" applyBorder="1" applyAlignment="1">
      <alignment horizontal="right"/>
    </xf>
    <xf numFmtId="3" fontId="38" fillId="28" borderId="32" xfId="0" applyNumberFormat="1" applyFont="1" applyFill="1" applyBorder="1" applyAlignment="1">
      <alignment horizontal="right"/>
    </xf>
    <xf numFmtId="0" fontId="38" fillId="30" borderId="33" xfId="0" applyFont="1" applyFill="1" applyBorder="1" applyAlignment="1">
      <alignment horizontal="center"/>
    </xf>
    <xf numFmtId="0" fontId="38" fillId="28" borderId="55" xfId="0" applyFont="1" applyFill="1" applyBorder="1"/>
    <xf numFmtId="14" fontId="33" fillId="0" borderId="26" xfId="0" applyNumberFormat="1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1" fillId="0" borderId="0" xfId="0" applyFont="1" applyAlignment="1"/>
    <xf numFmtId="0" fontId="46" fillId="0" borderId="0" xfId="0" applyFont="1" applyBorder="1"/>
    <xf numFmtId="0" fontId="33" fillId="0" borderId="26" xfId="0" applyFont="1" applyFill="1" applyBorder="1"/>
    <xf numFmtId="0" fontId="33" fillId="0" borderId="32" xfId="0" applyFont="1" applyFill="1" applyBorder="1"/>
    <xf numFmtId="0" fontId="33" fillId="0" borderId="23" xfId="0" applyFont="1" applyFill="1" applyBorder="1" applyAlignment="1">
      <alignment horizontal="center"/>
    </xf>
    <xf numFmtId="0" fontId="33" fillId="0" borderId="58" xfId="0" applyFont="1" applyFill="1" applyBorder="1"/>
    <xf numFmtId="0" fontId="33" fillId="0" borderId="22" xfId="0" applyFont="1" applyFill="1" applyBorder="1" applyAlignment="1">
      <alignment horizontal="center"/>
    </xf>
    <xf numFmtId="0" fontId="33" fillId="0" borderId="25" xfId="0" applyFont="1" applyBorder="1" applyAlignment="1">
      <alignment horizontal="center" vertical="center" textRotation="180"/>
    </xf>
    <xf numFmtId="0" fontId="33" fillId="0" borderId="25" xfId="0" applyFont="1" applyBorder="1"/>
    <xf numFmtId="0" fontId="33" fillId="0" borderId="40" xfId="0" applyFont="1" applyFill="1" applyBorder="1" applyAlignment="1">
      <alignment horizontal="center"/>
    </xf>
    <xf numFmtId="0" fontId="33" fillId="0" borderId="32" xfId="0" applyFont="1" applyFill="1" applyBorder="1" applyAlignment="1">
      <alignment horizontal="center"/>
    </xf>
    <xf numFmtId="0" fontId="33" fillId="32" borderId="42" xfId="0" applyFont="1" applyFill="1" applyBorder="1"/>
    <xf numFmtId="0" fontId="33" fillId="30" borderId="35" xfId="0" applyFont="1" applyFill="1" applyBorder="1"/>
    <xf numFmtId="0" fontId="47" fillId="24" borderId="22" xfId="0" applyFont="1" applyFill="1" applyBorder="1"/>
    <xf numFmtId="0" fontId="47" fillId="24" borderId="64" xfId="0" applyFont="1" applyFill="1" applyBorder="1"/>
    <xf numFmtId="3" fontId="33" fillId="30" borderId="19" xfId="0" applyNumberFormat="1" applyFont="1" applyFill="1" applyBorder="1" applyAlignment="1">
      <alignment horizontal="right"/>
    </xf>
    <xf numFmtId="0" fontId="33" fillId="0" borderId="22" xfId="0" applyFont="1" applyFill="1" applyBorder="1"/>
    <xf numFmtId="0" fontId="33" fillId="0" borderId="22" xfId="0" applyFont="1" applyFill="1" applyBorder="1" applyAlignment="1">
      <alignment horizontal="left"/>
    </xf>
    <xf numFmtId="0" fontId="33" fillId="0" borderId="64" xfId="0" applyFont="1" applyFill="1" applyBorder="1" applyAlignment="1">
      <alignment horizontal="center"/>
    </xf>
    <xf numFmtId="0" fontId="33" fillId="32" borderId="24" xfId="0" applyFont="1" applyFill="1" applyBorder="1"/>
    <xf numFmtId="0" fontId="47" fillId="24" borderId="72" xfId="0" applyFont="1" applyFill="1" applyBorder="1"/>
    <xf numFmtId="166" fontId="33" fillId="0" borderId="19" xfId="0" applyNumberFormat="1" applyFont="1" applyFill="1" applyBorder="1" applyAlignment="1">
      <alignment horizontal="center"/>
    </xf>
    <xf numFmtId="0" fontId="33" fillId="0" borderId="63" xfId="0" applyFont="1" applyFill="1" applyBorder="1" applyAlignment="1">
      <alignment horizontal="right"/>
    </xf>
    <xf numFmtId="0" fontId="33" fillId="0" borderId="17" xfId="0" applyFont="1" applyFill="1" applyBorder="1" applyAlignment="1">
      <alignment horizontal="center"/>
    </xf>
    <xf numFmtId="0" fontId="33" fillId="29" borderId="56" xfId="0" applyFont="1" applyFill="1" applyBorder="1" applyAlignment="1">
      <alignment horizontal="center"/>
    </xf>
    <xf numFmtId="0" fontId="33" fillId="29" borderId="52" xfId="0" applyFont="1" applyFill="1" applyBorder="1" applyAlignment="1">
      <alignment horizontal="center"/>
    </xf>
    <xf numFmtId="3" fontId="33" fillId="29" borderId="19" xfId="0" applyNumberFormat="1" applyFont="1" applyFill="1" applyBorder="1" applyAlignment="1">
      <alignment horizontal="right"/>
    </xf>
    <xf numFmtId="0" fontId="33" fillId="29" borderId="17" xfId="0" applyFont="1" applyFill="1" applyBorder="1" applyAlignment="1">
      <alignment horizontal="center"/>
    </xf>
    <xf numFmtId="0" fontId="33" fillId="29" borderId="11" xfId="0" applyFont="1" applyFill="1" applyBorder="1" applyAlignment="1">
      <alignment horizontal="center"/>
    </xf>
    <xf numFmtId="3" fontId="33" fillId="29" borderId="19" xfId="0" applyNumberFormat="1" applyFont="1" applyFill="1" applyBorder="1"/>
    <xf numFmtId="0" fontId="33" fillId="29" borderId="41" xfId="0" applyFont="1" applyFill="1" applyBorder="1" applyAlignment="1">
      <alignment horizontal="center"/>
    </xf>
    <xf numFmtId="0" fontId="33" fillId="29" borderId="37" xfId="0" applyFont="1" applyFill="1" applyBorder="1" applyAlignment="1">
      <alignment horizontal="center"/>
    </xf>
    <xf numFmtId="0" fontId="33" fillId="29" borderId="58" xfId="0" applyFont="1" applyFill="1" applyBorder="1" applyAlignment="1">
      <alignment horizontal="center"/>
    </xf>
    <xf numFmtId="0" fontId="33" fillId="29" borderId="22" xfId="0" applyFont="1" applyFill="1" applyBorder="1" applyAlignment="1">
      <alignment horizontal="center"/>
    </xf>
    <xf numFmtId="0" fontId="33" fillId="29" borderId="68" xfId="0" applyFont="1" applyFill="1" applyBorder="1" applyAlignment="1">
      <alignment horizontal="center"/>
    </xf>
    <xf numFmtId="0" fontId="33" fillId="29" borderId="48" xfId="0" applyFont="1" applyFill="1" applyBorder="1" applyAlignment="1">
      <alignment horizontal="center"/>
    </xf>
    <xf numFmtId="0" fontId="33" fillId="29" borderId="19" xfId="0" applyFont="1" applyFill="1" applyBorder="1" applyAlignment="1">
      <alignment horizontal="right"/>
    </xf>
    <xf numFmtId="0" fontId="47" fillId="24" borderId="42" xfId="0" applyFont="1" applyFill="1" applyBorder="1"/>
    <xf numFmtId="0" fontId="47" fillId="24" borderId="58" xfId="0" applyFont="1" applyFill="1" applyBorder="1"/>
    <xf numFmtId="0" fontId="33" fillId="24" borderId="19" xfId="0" applyFont="1" applyFill="1" applyBorder="1" applyAlignment="1">
      <alignment horizontal="center"/>
    </xf>
    <xf numFmtId="166" fontId="33" fillId="0" borderId="10" xfId="0" applyNumberFormat="1" applyFont="1" applyFill="1" applyBorder="1" applyAlignment="1">
      <alignment horizontal="center"/>
    </xf>
    <xf numFmtId="166" fontId="33" fillId="0" borderId="22" xfId="0" applyNumberFormat="1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/>
    </xf>
    <xf numFmtId="0" fontId="33" fillId="24" borderId="27" xfId="0" applyFont="1" applyFill="1" applyBorder="1" applyAlignment="1">
      <alignment horizontal="center"/>
    </xf>
    <xf numFmtId="0" fontId="33" fillId="0" borderId="35" xfId="0" applyFont="1" applyFill="1" applyBorder="1" applyAlignment="1">
      <alignment horizontal="center"/>
    </xf>
    <xf numFmtId="0" fontId="33" fillId="0" borderId="46" xfId="0" applyFont="1" applyFill="1" applyBorder="1" applyAlignment="1">
      <alignment horizontal="center"/>
    </xf>
    <xf numFmtId="0" fontId="33" fillId="0" borderId="33" xfId="0" applyFont="1" applyFill="1" applyBorder="1" applyAlignment="1">
      <alignment horizontal="center"/>
    </xf>
    <xf numFmtId="0" fontId="47" fillId="24" borderId="35" xfId="0" applyFont="1" applyFill="1" applyBorder="1"/>
    <xf numFmtId="0" fontId="33" fillId="0" borderId="33" xfId="0" applyFont="1" applyBorder="1" applyAlignment="1" applyProtection="1">
      <alignment horizontal="center"/>
      <protection locked="0"/>
    </xf>
    <xf numFmtId="0" fontId="33" fillId="24" borderId="36" xfId="0" applyFont="1" applyFill="1" applyBorder="1"/>
    <xf numFmtId="0" fontId="33" fillId="32" borderId="58" xfId="0" applyFont="1" applyFill="1" applyBorder="1" applyAlignment="1">
      <alignment horizontal="center"/>
    </xf>
    <xf numFmtId="3" fontId="33" fillId="0" borderId="26" xfId="0" applyNumberFormat="1" applyFont="1" applyFill="1" applyBorder="1" applyAlignment="1">
      <alignment horizontal="right"/>
    </xf>
    <xf numFmtId="0" fontId="33" fillId="0" borderId="41" xfId="0" applyFont="1" applyFill="1" applyBorder="1" applyAlignment="1">
      <alignment horizontal="center"/>
    </xf>
    <xf numFmtId="0" fontId="33" fillId="29" borderId="23" xfId="0" applyFont="1" applyFill="1" applyBorder="1" applyAlignment="1">
      <alignment horizontal="center"/>
    </xf>
    <xf numFmtId="0" fontId="33" fillId="0" borderId="35" xfId="0" applyFont="1" applyFill="1" applyBorder="1"/>
    <xf numFmtId="0" fontId="33" fillId="24" borderId="58" xfId="0" applyFont="1" applyFill="1" applyBorder="1" applyAlignment="1">
      <alignment horizontal="center"/>
    </xf>
    <xf numFmtId="0" fontId="33" fillId="24" borderId="22" xfId="0" applyFont="1" applyFill="1" applyBorder="1" applyAlignment="1">
      <alignment horizontal="center"/>
    </xf>
    <xf numFmtId="0" fontId="33" fillId="6" borderId="59" xfId="0" applyFont="1" applyFill="1" applyBorder="1"/>
    <xf numFmtId="0" fontId="33" fillId="24" borderId="0" xfId="0" applyFont="1" applyFill="1" applyBorder="1"/>
    <xf numFmtId="0" fontId="33" fillId="32" borderId="0" xfId="0" applyFont="1" applyFill="1" applyBorder="1"/>
    <xf numFmtId="0" fontId="33" fillId="32" borderId="35" xfId="0" applyFont="1" applyFill="1" applyBorder="1"/>
    <xf numFmtId="0" fontId="33" fillId="24" borderId="46" xfId="0" applyFont="1" applyFill="1" applyBorder="1"/>
    <xf numFmtId="165" fontId="33" fillId="0" borderId="13" xfId="0" applyNumberFormat="1" applyFont="1" applyFill="1" applyBorder="1" applyAlignment="1">
      <alignment horizontal="center"/>
    </xf>
    <xf numFmtId="0" fontId="33" fillId="0" borderId="27" xfId="0" applyFont="1" applyBorder="1" applyAlignment="1">
      <alignment horizontal="center" vertical="center"/>
    </xf>
    <xf numFmtId="0" fontId="33" fillId="24" borderId="17" xfId="0" applyFont="1" applyFill="1" applyBorder="1" applyAlignment="1">
      <alignment horizontal="center"/>
    </xf>
    <xf numFmtId="0" fontId="33" fillId="0" borderId="36" xfId="0" applyFont="1" applyBorder="1" applyAlignment="1">
      <alignment horizontal="center" vertical="center"/>
    </xf>
    <xf numFmtId="0" fontId="33" fillId="32" borderId="34" xfId="0" applyFont="1" applyFill="1" applyBorder="1"/>
    <xf numFmtId="0" fontId="33" fillId="32" borderId="33" xfId="0" applyFont="1" applyFill="1" applyBorder="1"/>
    <xf numFmtId="0" fontId="33" fillId="30" borderId="55" xfId="0" applyFont="1" applyFill="1" applyBorder="1"/>
    <xf numFmtId="0" fontId="33" fillId="0" borderId="19" xfId="0" applyFont="1" applyBorder="1" applyAlignment="1">
      <alignment horizontal="center" vertical="center"/>
    </xf>
    <xf numFmtId="0" fontId="33" fillId="0" borderId="27" xfId="0" applyFont="1" applyFill="1" applyBorder="1"/>
    <xf numFmtId="0" fontId="33" fillId="0" borderId="27" xfId="0" applyFont="1" applyBorder="1" applyAlignment="1">
      <alignment horizontal="left"/>
    </xf>
    <xf numFmtId="0" fontId="33" fillId="0" borderId="35" xfId="0" applyFont="1" applyBorder="1"/>
    <xf numFmtId="0" fontId="33" fillId="0" borderId="27" xfId="0" applyFont="1" applyBorder="1" applyAlignment="1">
      <alignment horizontal="left"/>
    </xf>
    <xf numFmtId="0" fontId="33" fillId="0" borderId="58" xfId="0" applyFont="1" applyFill="1" applyBorder="1" applyAlignment="1">
      <alignment horizontal="center"/>
    </xf>
    <xf numFmtId="0" fontId="33" fillId="0" borderId="56" xfId="0" applyFont="1" applyFill="1" applyBorder="1" applyAlignment="1">
      <alignment horizontal="center"/>
    </xf>
    <xf numFmtId="0" fontId="33" fillId="0" borderId="27" xfId="0" applyFont="1" applyBorder="1" applyAlignment="1">
      <alignment horizontal="center" vertical="center" textRotation="180"/>
    </xf>
    <xf numFmtId="0" fontId="33" fillId="0" borderId="35" xfId="0" applyFont="1" applyBorder="1" applyAlignment="1">
      <alignment horizontal="center" vertical="center" textRotation="180"/>
    </xf>
    <xf numFmtId="0" fontId="47" fillId="24" borderId="17" xfId="0" applyFont="1" applyFill="1" applyBorder="1"/>
    <xf numFmtId="0" fontId="33" fillId="32" borderId="27" xfId="0" applyFont="1" applyFill="1" applyBorder="1"/>
    <xf numFmtId="0" fontId="33" fillId="0" borderId="36" xfId="0" applyFont="1" applyFill="1" applyBorder="1" applyAlignment="1">
      <alignment horizontal="center"/>
    </xf>
    <xf numFmtId="0" fontId="33" fillId="0" borderId="41" xfId="0" applyFont="1" applyFill="1" applyBorder="1" applyAlignment="1">
      <alignment horizontal="left"/>
    </xf>
    <xf numFmtId="1" fontId="33" fillId="0" borderId="58" xfId="0" applyNumberFormat="1" applyFont="1" applyFill="1" applyBorder="1" applyAlignment="1">
      <alignment horizontal="center"/>
    </xf>
    <xf numFmtId="1" fontId="33" fillId="0" borderId="17" xfId="0" applyNumberFormat="1" applyFont="1" applyFill="1" applyBorder="1" applyAlignment="1">
      <alignment horizontal="center"/>
    </xf>
    <xf numFmtId="166" fontId="33" fillId="0" borderId="17" xfId="0" applyNumberFormat="1" applyFont="1" applyFill="1" applyBorder="1" applyAlignment="1">
      <alignment horizontal="center"/>
    </xf>
    <xf numFmtId="0" fontId="33" fillId="0" borderId="35" xfId="0" applyFont="1" applyFill="1" applyBorder="1" applyAlignment="1"/>
    <xf numFmtId="0" fontId="33" fillId="0" borderId="58" xfId="0" applyFont="1" applyFill="1" applyBorder="1" applyAlignment="1"/>
    <xf numFmtId="0" fontId="33" fillId="0" borderId="25" xfId="0" applyFont="1" applyFill="1" applyBorder="1"/>
    <xf numFmtId="0" fontId="33" fillId="29" borderId="35" xfId="0" applyFont="1" applyFill="1" applyBorder="1" applyAlignment="1">
      <alignment horizontal="left"/>
    </xf>
    <xf numFmtId="0" fontId="33" fillId="30" borderId="53" xfId="0" applyFont="1" applyFill="1" applyBorder="1"/>
    <xf numFmtId="0" fontId="33" fillId="30" borderId="12" xfId="0" applyFont="1" applyFill="1" applyBorder="1" applyAlignment="1">
      <alignment horizontal="center"/>
    </xf>
    <xf numFmtId="0" fontId="33" fillId="25" borderId="69" xfId="0" applyFont="1" applyFill="1" applyBorder="1" applyAlignment="1">
      <alignment horizontal="center"/>
    </xf>
    <xf numFmtId="0" fontId="33" fillId="0" borderId="34" xfId="0" applyFont="1" applyBorder="1" applyAlignment="1">
      <alignment horizontal="center" vertical="center" textRotation="180"/>
    </xf>
    <xf numFmtId="1" fontId="33" fillId="0" borderId="52" xfId="0" applyNumberFormat="1" applyFont="1" applyFill="1" applyBorder="1" applyAlignment="1">
      <alignment horizontal="center"/>
    </xf>
    <xf numFmtId="0" fontId="36" fillId="6" borderId="19" xfId="0" applyFont="1" applyFill="1" applyBorder="1"/>
    <xf numFmtId="0" fontId="33" fillId="0" borderId="33" xfId="0" applyFont="1" applyBorder="1" applyAlignment="1">
      <alignment horizontal="center" vertical="center" textRotation="180"/>
    </xf>
    <xf numFmtId="0" fontId="33" fillId="0" borderId="24" xfId="0" applyFont="1" applyBorder="1" applyAlignment="1">
      <alignment horizontal="center" vertical="center" textRotation="180"/>
    </xf>
    <xf numFmtId="0" fontId="33" fillId="0" borderId="46" xfId="0" applyFont="1" applyBorder="1" applyProtection="1">
      <protection locked="0"/>
    </xf>
    <xf numFmtId="0" fontId="33" fillId="0" borderId="28" xfId="0" applyFont="1" applyBorder="1" applyAlignment="1" applyProtection="1">
      <alignment horizontal="center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33" fillId="0" borderId="25" xfId="0" applyFont="1" applyBorder="1" applyAlignment="1" applyProtection="1">
      <alignment horizontal="center"/>
      <protection locked="0"/>
    </xf>
    <xf numFmtId="0" fontId="33" fillId="36" borderId="27" xfId="0" applyFont="1" applyFill="1" applyBorder="1" applyAlignment="1"/>
    <xf numFmtId="0" fontId="33" fillId="36" borderId="27" xfId="0" applyFont="1" applyFill="1" applyBorder="1"/>
    <xf numFmtId="3" fontId="33" fillId="36" borderId="19" xfId="0" applyNumberFormat="1" applyFont="1" applyFill="1" applyBorder="1" applyAlignment="1"/>
    <xf numFmtId="0" fontId="33" fillId="0" borderId="34" xfId="0" applyFont="1" applyFill="1" applyBorder="1" applyAlignment="1">
      <alignment horizontal="center"/>
    </xf>
    <xf numFmtId="0" fontId="33" fillId="0" borderId="19" xfId="0" applyFont="1" applyBorder="1" applyAlignment="1" applyProtection="1">
      <alignment horizontal="center"/>
      <protection locked="0"/>
    </xf>
    <xf numFmtId="3" fontId="33" fillId="0" borderId="33" xfId="0" applyNumberFormat="1" applyFont="1" applyBorder="1" applyAlignment="1"/>
    <xf numFmtId="3" fontId="33" fillId="0" borderId="26" xfId="0" applyNumberFormat="1" applyFont="1" applyFill="1" applyBorder="1" applyAlignment="1"/>
    <xf numFmtId="0" fontId="33" fillId="0" borderId="34" xfId="0" applyFont="1" applyBorder="1" applyAlignment="1" applyProtection="1">
      <alignment horizontal="center"/>
      <protection locked="0"/>
    </xf>
    <xf numFmtId="3" fontId="37" fillId="0" borderId="19" xfId="0" applyNumberFormat="1" applyFont="1" applyBorder="1" applyAlignment="1"/>
    <xf numFmtId="0" fontId="33" fillId="0" borderId="19" xfId="0" applyFont="1" applyBorder="1" applyAlignment="1">
      <alignment horizontal="left"/>
    </xf>
    <xf numFmtId="0" fontId="33" fillId="36" borderId="34" xfId="0" applyFont="1" applyFill="1" applyBorder="1" applyAlignment="1"/>
    <xf numFmtId="0" fontId="33" fillId="36" borderId="34" xfId="0" applyFont="1" applyFill="1" applyBorder="1" applyAlignment="1">
      <alignment horizontal="center"/>
    </xf>
    <xf numFmtId="3" fontId="33" fillId="36" borderId="26" xfId="0" applyNumberFormat="1" applyFont="1" applyFill="1" applyBorder="1" applyAlignment="1"/>
    <xf numFmtId="0" fontId="33" fillId="24" borderId="64" xfId="0" applyFont="1" applyFill="1" applyBorder="1"/>
    <xf numFmtId="3" fontId="33" fillId="24" borderId="19" xfId="0" applyNumberFormat="1" applyFont="1" applyFill="1" applyBorder="1" applyAlignment="1"/>
    <xf numFmtId="0" fontId="38" fillId="0" borderId="0" xfId="0" applyFont="1" applyFill="1" applyBorder="1" applyAlignment="1">
      <alignment horizontal="left"/>
    </xf>
    <xf numFmtId="3" fontId="38" fillId="0" borderId="19" xfId="0" applyNumberFormat="1" applyFont="1" applyFill="1" applyBorder="1" applyAlignment="1"/>
    <xf numFmtId="0" fontId="38" fillId="0" borderId="36" xfId="0" applyFont="1" applyBorder="1" applyAlignment="1">
      <alignment horizontal="left"/>
    </xf>
    <xf numFmtId="0" fontId="33" fillId="0" borderId="19" xfId="0" applyFont="1" applyBorder="1" applyAlignment="1">
      <alignment horizontal="left" wrapText="1"/>
    </xf>
    <xf numFmtId="0" fontId="33" fillId="24" borderId="19" xfId="0" applyFont="1" applyFill="1" applyBorder="1"/>
    <xf numFmtId="0" fontId="38" fillId="0" borderId="27" xfId="0" applyFont="1" applyBorder="1" applyAlignment="1">
      <alignment horizontal="left"/>
    </xf>
    <xf numFmtId="0" fontId="33" fillId="0" borderId="36" xfId="0" applyFont="1" applyBorder="1" applyAlignment="1">
      <alignment horizontal="left"/>
    </xf>
    <xf numFmtId="3" fontId="33" fillId="0" borderId="28" xfId="0" applyNumberFormat="1" applyFont="1" applyFill="1" applyBorder="1" applyAlignment="1"/>
    <xf numFmtId="0" fontId="33" fillId="32" borderId="19" xfId="0" applyFont="1" applyFill="1" applyBorder="1"/>
    <xf numFmtId="3" fontId="33" fillId="24" borderId="32" xfId="0" applyNumberFormat="1" applyFont="1" applyFill="1" applyBorder="1" applyAlignment="1"/>
    <xf numFmtId="0" fontId="33" fillId="0" borderId="26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24" xfId="0" applyFont="1" applyBorder="1"/>
    <xf numFmtId="0" fontId="33" fillId="0" borderId="34" xfId="0" applyFont="1" applyBorder="1"/>
    <xf numFmtId="0" fontId="48" fillId="24" borderId="27" xfId="0" applyFont="1" applyFill="1" applyBorder="1"/>
    <xf numFmtId="0" fontId="48" fillId="24" borderId="57" xfId="0" applyFont="1" applyFill="1" applyBorder="1"/>
    <xf numFmtId="3" fontId="42" fillId="24" borderId="19" xfId="0" applyNumberFormat="1" applyFont="1" applyFill="1" applyBorder="1" applyAlignment="1">
      <alignment horizontal="right"/>
    </xf>
    <xf numFmtId="3" fontId="42" fillId="0" borderId="19" xfId="0" applyNumberFormat="1" applyFont="1" applyFill="1" applyBorder="1" applyAlignment="1">
      <alignment horizontal="right"/>
    </xf>
    <xf numFmtId="3" fontId="37" fillId="0" borderId="19" xfId="0" applyNumberFormat="1" applyFont="1" applyFill="1" applyBorder="1" applyAlignment="1">
      <alignment horizontal="right"/>
    </xf>
    <xf numFmtId="0" fontId="33" fillId="31" borderId="19" xfId="0" applyFont="1" applyFill="1" applyBorder="1"/>
    <xf numFmtId="0" fontId="37" fillId="6" borderId="41" xfId="0" applyFont="1" applyFill="1" applyBorder="1"/>
    <xf numFmtId="3" fontId="37" fillId="6" borderId="19" xfId="0" applyNumberFormat="1" applyFont="1" applyFill="1" applyBorder="1"/>
    <xf numFmtId="0" fontId="33" fillId="24" borderId="27" xfId="0" applyFont="1" applyFill="1" applyBorder="1"/>
    <xf numFmtId="0" fontId="33" fillId="33" borderId="34" xfId="0" applyFont="1" applyFill="1" applyBorder="1" applyAlignment="1"/>
    <xf numFmtId="0" fontId="33" fillId="6" borderId="34" xfId="0" applyFont="1" applyFill="1" applyBorder="1"/>
    <xf numFmtId="0" fontId="33" fillId="6" borderId="26" xfId="0" applyFont="1" applyFill="1" applyBorder="1"/>
    <xf numFmtId="3" fontId="33" fillId="6" borderId="55" xfId="0" applyNumberFormat="1" applyFont="1" applyFill="1" applyBorder="1" applyAlignment="1"/>
    <xf numFmtId="0" fontId="36" fillId="0" borderId="0" xfId="0" applyFont="1" applyFill="1" applyBorder="1"/>
    <xf numFmtId="0" fontId="33" fillId="0" borderId="28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35" xfId="0" applyFont="1" applyBorder="1" applyAlignment="1">
      <alignment horizontal="left"/>
    </xf>
    <xf numFmtId="0" fontId="33" fillId="0" borderId="28" xfId="0" applyFont="1" applyBorder="1" applyAlignment="1">
      <alignment horizontal="center" vertical="center"/>
    </xf>
    <xf numFmtId="3" fontId="37" fillId="6" borderId="55" xfId="0" applyNumberFormat="1" applyFont="1" applyFill="1" applyBorder="1" applyAlignment="1">
      <alignment horizontal="right"/>
    </xf>
    <xf numFmtId="3" fontId="41" fillId="6" borderId="35" xfId="0" applyNumberFormat="1" applyFont="1" applyFill="1" applyBorder="1" applyAlignment="1">
      <alignment horizontal="center"/>
    </xf>
    <xf numFmtId="3" fontId="38" fillId="27" borderId="35" xfId="0" applyNumberFormat="1" applyFont="1" applyFill="1" applyBorder="1" applyAlignment="1">
      <alignment horizontal="right"/>
    </xf>
    <xf numFmtId="3" fontId="33" fillId="27" borderId="32" xfId="0" applyNumberFormat="1" applyFont="1" applyFill="1" applyBorder="1" applyAlignment="1">
      <alignment horizontal="right"/>
    </xf>
    <xf numFmtId="3" fontId="33" fillId="24" borderId="27" xfId="0" applyNumberFormat="1" applyFont="1" applyFill="1" applyBorder="1" applyAlignment="1">
      <alignment horizontal="right"/>
    </xf>
    <xf numFmtId="0" fontId="47" fillId="24" borderId="27" xfId="0" applyFont="1" applyFill="1" applyBorder="1"/>
    <xf numFmtId="0" fontId="33" fillId="0" borderId="69" xfId="0" applyFont="1" applyFill="1" applyBorder="1" applyAlignment="1">
      <alignment horizontal="center"/>
    </xf>
    <xf numFmtId="0" fontId="33" fillId="0" borderId="64" xfId="0" applyFont="1" applyBorder="1" applyAlignment="1" applyProtection="1">
      <alignment horizontal="center"/>
      <protection locked="0"/>
    </xf>
    <xf numFmtId="0" fontId="33" fillId="32" borderId="64" xfId="0" applyFont="1" applyFill="1" applyBorder="1" applyAlignment="1">
      <alignment horizontal="center"/>
    </xf>
    <xf numFmtId="0" fontId="33" fillId="0" borderId="67" xfId="0" applyFont="1" applyFill="1" applyBorder="1" applyAlignment="1">
      <alignment horizontal="center"/>
    </xf>
    <xf numFmtId="0" fontId="33" fillId="29" borderId="69" xfId="0" applyFont="1" applyFill="1" applyBorder="1" applyAlignment="1">
      <alignment horizontal="center"/>
    </xf>
    <xf numFmtId="0" fontId="33" fillId="29" borderId="31" xfId="0" applyFont="1" applyFill="1" applyBorder="1" applyAlignment="1">
      <alignment horizontal="center"/>
    </xf>
    <xf numFmtId="0" fontId="33" fillId="29" borderId="67" xfId="0" applyFont="1" applyFill="1" applyBorder="1" applyAlignment="1">
      <alignment horizontal="center"/>
    </xf>
    <xf numFmtId="0" fontId="33" fillId="29" borderId="64" xfId="0" applyFont="1" applyFill="1" applyBorder="1" applyAlignment="1">
      <alignment horizontal="center"/>
    </xf>
    <xf numFmtId="0" fontId="33" fillId="29" borderId="59" xfId="0" applyFont="1" applyFill="1" applyBorder="1" applyAlignment="1">
      <alignment horizontal="center"/>
    </xf>
    <xf numFmtId="0" fontId="33" fillId="29" borderId="34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3" fillId="24" borderId="31" xfId="0" applyFont="1" applyFill="1" applyBorder="1" applyAlignment="1">
      <alignment horizontal="center"/>
    </xf>
    <xf numFmtId="0" fontId="33" fillId="24" borderId="31" xfId="0" applyFont="1" applyFill="1" applyBorder="1"/>
    <xf numFmtId="0" fontId="33" fillId="0" borderId="18" xfId="0" applyFont="1" applyFill="1" applyBorder="1" applyAlignment="1">
      <alignment horizontal="center"/>
    </xf>
    <xf numFmtId="0" fontId="33" fillId="0" borderId="45" xfId="0" applyFont="1" applyFill="1" applyBorder="1" applyAlignment="1">
      <alignment horizontal="center"/>
    </xf>
    <xf numFmtId="0" fontId="33" fillId="0" borderId="67" xfId="0" applyFont="1" applyFill="1" applyBorder="1"/>
    <xf numFmtId="0" fontId="33" fillId="0" borderId="71" xfId="0" applyFont="1" applyFill="1" applyBorder="1"/>
    <xf numFmtId="0" fontId="33" fillId="24" borderId="34" xfId="0" applyFont="1" applyFill="1" applyBorder="1" applyAlignment="1">
      <alignment horizontal="center"/>
    </xf>
    <xf numFmtId="0" fontId="33" fillId="0" borderId="70" xfId="0" applyFont="1" applyFill="1" applyBorder="1" applyAlignment="1">
      <alignment horizontal="center"/>
    </xf>
    <xf numFmtId="0" fontId="33" fillId="0" borderId="71" xfId="0" applyFont="1" applyFill="1" applyBorder="1" applyAlignment="1">
      <alignment horizontal="center"/>
    </xf>
    <xf numFmtId="0" fontId="33" fillId="0" borderId="64" xfId="0" applyFont="1" applyFill="1" applyBorder="1"/>
    <xf numFmtId="0" fontId="47" fillId="24" borderId="34" xfId="0" applyFont="1" applyFill="1" applyBorder="1"/>
    <xf numFmtId="0" fontId="33" fillId="29" borderId="29" xfId="0" applyFont="1" applyFill="1" applyBorder="1" applyAlignment="1">
      <alignment horizontal="center"/>
    </xf>
    <xf numFmtId="0" fontId="33" fillId="29" borderId="71" xfId="0" applyFont="1" applyFill="1" applyBorder="1" applyAlignment="1">
      <alignment horizontal="center"/>
    </xf>
    <xf numFmtId="0" fontId="33" fillId="29" borderId="70" xfId="0" applyFont="1" applyFill="1" applyBorder="1" applyAlignment="1">
      <alignment horizontal="center"/>
    </xf>
    <xf numFmtId="0" fontId="33" fillId="24" borderId="64" xfId="0" applyFont="1" applyFill="1" applyBorder="1" applyAlignment="1">
      <alignment horizontal="center"/>
    </xf>
    <xf numFmtId="0" fontId="33" fillId="30" borderId="31" xfId="0" applyFont="1" applyFill="1" applyBorder="1" applyAlignment="1">
      <alignment horizontal="center"/>
    </xf>
    <xf numFmtId="0" fontId="33" fillId="0" borderId="68" xfId="0" applyFont="1" applyFill="1" applyBorder="1" applyAlignment="1">
      <alignment horizontal="center"/>
    </xf>
    <xf numFmtId="0" fontId="33" fillId="6" borderId="27" xfId="0" applyFont="1" applyFill="1" applyBorder="1"/>
    <xf numFmtId="3" fontId="33" fillId="6" borderId="19" xfId="0" applyNumberFormat="1" applyFont="1" applyFill="1" applyBorder="1" applyAlignment="1">
      <alignment horizontal="right"/>
    </xf>
    <xf numFmtId="0" fontId="33" fillId="24" borderId="35" xfId="0" applyFont="1" applyFill="1" applyBorder="1"/>
    <xf numFmtId="0" fontId="33" fillId="0" borderId="28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35" xfId="0" applyFont="1" applyBorder="1" applyAlignment="1">
      <alignment horizontal="left"/>
    </xf>
    <xf numFmtId="0" fontId="0" fillId="0" borderId="0" xfId="0"/>
    <xf numFmtId="0" fontId="49" fillId="0" borderId="0" xfId="0" applyFont="1" applyBorder="1"/>
    <xf numFmtId="0" fontId="33" fillId="0" borderId="28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35" xfId="0" applyFont="1" applyBorder="1" applyAlignment="1">
      <alignment horizontal="left"/>
    </xf>
    <xf numFmtId="0" fontId="33" fillId="0" borderId="27" xfId="0" applyFont="1" applyBorder="1" applyAlignment="1">
      <alignment horizontal="left"/>
    </xf>
    <xf numFmtId="0" fontId="33" fillId="0" borderId="28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0" fillId="0" borderId="0" xfId="0"/>
    <xf numFmtId="3" fontId="33" fillId="0" borderId="28" xfId="0" applyNumberFormat="1" applyFont="1" applyFill="1" applyBorder="1" applyAlignment="1">
      <alignment horizontal="right"/>
    </xf>
    <xf numFmtId="0" fontId="33" fillId="0" borderId="28" xfId="0" applyFont="1" applyFill="1" applyBorder="1" applyAlignment="1">
      <alignment horizontal="right"/>
    </xf>
    <xf numFmtId="0" fontId="33" fillId="0" borderId="35" xfId="0" applyFont="1" applyBorder="1" applyAlignment="1">
      <alignment horizontal="center" vertical="center"/>
    </xf>
    <xf numFmtId="0" fontId="33" fillId="0" borderId="46" xfId="0" applyFont="1" applyFill="1" applyBorder="1"/>
    <xf numFmtId="0" fontId="33" fillId="24" borderId="58" xfId="0" applyFont="1" applyFill="1" applyBorder="1"/>
    <xf numFmtId="0" fontId="33" fillId="24" borderId="22" xfId="0" applyFont="1" applyFill="1" applyBorder="1"/>
    <xf numFmtId="166" fontId="33" fillId="0" borderId="37" xfId="0" applyNumberFormat="1" applyFont="1" applyFill="1" applyBorder="1" applyAlignment="1">
      <alignment horizontal="center"/>
    </xf>
    <xf numFmtId="0" fontId="33" fillId="24" borderId="14" xfId="0" applyFont="1" applyFill="1" applyBorder="1" applyAlignment="1">
      <alignment horizontal="center"/>
    </xf>
    <xf numFmtId="0" fontId="33" fillId="24" borderId="30" xfId="0" applyFont="1" applyFill="1" applyBorder="1" applyAlignment="1">
      <alignment horizontal="center"/>
    </xf>
    <xf numFmtId="3" fontId="33" fillId="24" borderId="28" xfId="0" applyNumberFormat="1" applyFont="1" applyFill="1" applyBorder="1" applyAlignment="1">
      <alignment horizontal="right"/>
    </xf>
    <xf numFmtId="0" fontId="33" fillId="24" borderId="34" xfId="0" applyFont="1" applyFill="1" applyBorder="1"/>
    <xf numFmtId="0" fontId="33" fillId="0" borderId="20" xfId="0" applyFont="1" applyBorder="1" applyAlignment="1" applyProtection="1">
      <alignment horizontal="center"/>
      <protection locked="0"/>
    </xf>
    <xf numFmtId="0" fontId="33" fillId="0" borderId="40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/>
      <protection locked="0"/>
    </xf>
    <xf numFmtId="0" fontId="33" fillId="0" borderId="46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/>
    </xf>
    <xf numFmtId="0" fontId="0" fillId="0" borderId="0" xfId="0"/>
    <xf numFmtId="0" fontId="33" fillId="0" borderId="28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35" xfId="0" applyFont="1" applyBorder="1" applyAlignment="1">
      <alignment horizontal="left"/>
    </xf>
    <xf numFmtId="164" fontId="33" fillId="0" borderId="58" xfId="0" applyNumberFormat="1" applyFont="1" applyBorder="1" applyAlignment="1">
      <alignment horizontal="left"/>
    </xf>
    <xf numFmtId="0" fontId="33" fillId="0" borderId="35" xfId="0" applyFont="1" applyFill="1" applyBorder="1" applyAlignment="1">
      <alignment horizontal="left"/>
    </xf>
    <xf numFmtId="0" fontId="33" fillId="0" borderId="58" xfId="0" applyFont="1" applyFill="1" applyBorder="1" applyAlignment="1">
      <alignment horizontal="left"/>
    </xf>
    <xf numFmtId="0" fontId="0" fillId="0" borderId="0" xfId="0"/>
    <xf numFmtId="0" fontId="33" fillId="0" borderId="32" xfId="0" applyFont="1" applyFill="1" applyBorder="1" applyAlignment="1">
      <alignment horizontal="left"/>
    </xf>
    <xf numFmtId="0" fontId="33" fillId="0" borderId="33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 vertical="center" textRotation="180"/>
    </xf>
    <xf numFmtId="0" fontId="33" fillId="29" borderId="35" xfId="0" applyFont="1" applyFill="1" applyBorder="1" applyAlignment="1">
      <alignment horizontal="left"/>
    </xf>
    <xf numFmtId="0" fontId="33" fillId="29" borderId="32" xfId="0" applyFont="1" applyFill="1" applyBorder="1" applyAlignment="1">
      <alignment horizontal="left"/>
    </xf>
    <xf numFmtId="0" fontId="0" fillId="0" borderId="0" xfId="0"/>
    <xf numFmtId="0" fontId="33" fillId="29" borderId="19" xfId="0" applyFont="1" applyFill="1" applyBorder="1"/>
    <xf numFmtId="3" fontId="2" fillId="26" borderId="0" xfId="0" applyNumberFormat="1" applyFont="1" applyFill="1" applyBorder="1"/>
    <xf numFmtId="3" fontId="33" fillId="29" borderId="11" xfId="0" applyNumberFormat="1" applyFont="1" applyFill="1" applyBorder="1" applyAlignment="1">
      <alignment horizontal="center"/>
    </xf>
    <xf numFmtId="0" fontId="33" fillId="29" borderId="17" xfId="0" applyFont="1" applyFill="1" applyBorder="1"/>
    <xf numFmtId="0" fontId="33" fillId="29" borderId="19" xfId="0" applyFont="1" applyFill="1" applyBorder="1" applyAlignment="1">
      <alignment horizontal="center"/>
    </xf>
    <xf numFmtId="3" fontId="33" fillId="29" borderId="19" xfId="0" applyNumberFormat="1" applyFont="1" applyFill="1" applyBorder="1" applyAlignment="1">
      <alignment horizontal="center"/>
    </xf>
    <xf numFmtId="0" fontId="33" fillId="29" borderId="24" xfId="0" applyFont="1" applyFill="1" applyBorder="1" applyAlignment="1">
      <alignment horizontal="center"/>
    </xf>
    <xf numFmtId="0" fontId="33" fillId="29" borderId="0" xfId="0" applyFont="1" applyFill="1" applyBorder="1" applyAlignment="1">
      <alignment horizontal="center"/>
    </xf>
    <xf numFmtId="0" fontId="33" fillId="29" borderId="31" xfId="0" applyFont="1" applyFill="1" applyBorder="1"/>
    <xf numFmtId="3" fontId="33" fillId="29" borderId="16" xfId="0" applyNumberFormat="1" applyFont="1" applyFill="1" applyBorder="1" applyAlignment="1">
      <alignment horizontal="center"/>
    </xf>
    <xf numFmtId="3" fontId="38" fillId="0" borderId="14" xfId="0" applyNumberFormat="1" applyFont="1" applyBorder="1" applyAlignment="1">
      <alignment horizontal="center"/>
    </xf>
    <xf numFmtId="0" fontId="37" fillId="29" borderId="45" xfId="0" applyFont="1" applyFill="1" applyBorder="1"/>
    <xf numFmtId="0" fontId="37" fillId="29" borderId="35" xfId="0" applyFont="1" applyFill="1" applyBorder="1"/>
    <xf numFmtId="0" fontId="38" fillId="25" borderId="76" xfId="0" applyFont="1" applyFill="1" applyBorder="1" applyAlignment="1">
      <alignment horizontal="center"/>
    </xf>
    <xf numFmtId="0" fontId="33" fillId="25" borderId="27" xfId="0" applyFont="1" applyFill="1" applyBorder="1" applyAlignment="1">
      <alignment horizontal="center"/>
    </xf>
    <xf numFmtId="3" fontId="41" fillId="25" borderId="12" xfId="0" applyNumberFormat="1" applyFont="1" applyFill="1" applyBorder="1" applyAlignment="1">
      <alignment horizontal="center"/>
    </xf>
    <xf numFmtId="3" fontId="37" fillId="25" borderId="32" xfId="0" applyNumberFormat="1" applyFont="1" applyFill="1" applyBorder="1" applyAlignment="1">
      <alignment horizontal="center"/>
    </xf>
    <xf numFmtId="3" fontId="41" fillId="6" borderId="33" xfId="0" applyNumberFormat="1" applyFont="1" applyFill="1" applyBorder="1" applyAlignment="1">
      <alignment horizontal="center"/>
    </xf>
    <xf numFmtId="0" fontId="38" fillId="25" borderId="19" xfId="0" applyFont="1" applyFill="1" applyBorder="1" applyAlignment="1">
      <alignment horizontal="center"/>
    </xf>
    <xf numFmtId="0" fontId="33" fillId="42" borderId="19" xfId="0" applyFont="1" applyFill="1" applyBorder="1" applyAlignment="1">
      <alignment horizontal="center"/>
    </xf>
    <xf numFmtId="0" fontId="41" fillId="6" borderId="19" xfId="0" applyFont="1" applyFill="1" applyBorder="1" applyAlignment="1">
      <alignment horizontal="center"/>
    </xf>
    <xf numFmtId="0" fontId="37" fillId="6" borderId="35" xfId="0" applyFont="1" applyFill="1" applyBorder="1"/>
    <xf numFmtId="3" fontId="37" fillId="24" borderId="32" xfId="0" applyNumberFormat="1" applyFont="1" applyFill="1" applyBorder="1" applyAlignment="1">
      <alignment horizontal="right"/>
    </xf>
    <xf numFmtId="3" fontId="41" fillId="34" borderId="54" xfId="0" applyNumberFormat="1" applyFont="1" applyFill="1" applyBorder="1" applyAlignment="1">
      <alignment horizontal="right"/>
    </xf>
    <xf numFmtId="3" fontId="37" fillId="6" borderId="19" xfId="0" applyNumberFormat="1" applyFont="1" applyFill="1" applyBorder="1" applyAlignment="1">
      <alignment horizontal="right"/>
    </xf>
    <xf numFmtId="3" fontId="38" fillId="27" borderId="34" xfId="0" applyNumberFormat="1" applyFont="1" applyFill="1" applyBorder="1" applyAlignment="1">
      <alignment horizontal="right"/>
    </xf>
    <xf numFmtId="0" fontId="33" fillId="27" borderId="55" xfId="0" applyFont="1" applyFill="1" applyBorder="1"/>
    <xf numFmtId="3" fontId="33" fillId="41" borderId="19" xfId="0" applyNumberFormat="1" applyFont="1" applyFill="1" applyBorder="1" applyAlignment="1">
      <alignment horizontal="right"/>
    </xf>
    <xf numFmtId="0" fontId="33" fillId="0" borderId="17" xfId="0" applyFont="1" applyFill="1" applyBorder="1"/>
    <xf numFmtId="3" fontId="33" fillId="29" borderId="75" xfId="0" applyNumberFormat="1" applyFont="1" applyFill="1" applyBorder="1" applyAlignment="1">
      <alignment horizontal="right"/>
    </xf>
    <xf numFmtId="3" fontId="33" fillId="29" borderId="60" xfId="0" applyNumberFormat="1" applyFont="1" applyFill="1" applyBorder="1" applyAlignment="1">
      <alignment horizontal="right"/>
    </xf>
    <xf numFmtId="3" fontId="33" fillId="29" borderId="63" xfId="0" applyNumberFormat="1" applyFont="1" applyFill="1" applyBorder="1" applyAlignment="1">
      <alignment horizontal="right"/>
    </xf>
    <xf numFmtId="3" fontId="50" fillId="43" borderId="75" xfId="30" applyNumberFormat="1" applyFont="1" applyFill="1" applyBorder="1" applyAlignment="1">
      <alignment horizontal="right"/>
    </xf>
    <xf numFmtId="3" fontId="50" fillId="29" borderId="60" xfId="0" applyNumberFormat="1" applyFont="1" applyFill="1" applyBorder="1" applyAlignment="1">
      <alignment horizontal="right"/>
    </xf>
    <xf numFmtId="3" fontId="50" fillId="43" borderId="60" xfId="30" applyNumberFormat="1" applyFont="1" applyFill="1" applyBorder="1" applyAlignment="1">
      <alignment horizontal="right"/>
    </xf>
    <xf numFmtId="0" fontId="0" fillId="0" borderId="58" xfId="0" applyBorder="1" applyAlignment="1"/>
    <xf numFmtId="3" fontId="33" fillId="0" borderId="57" xfId="0" applyNumberFormat="1" applyFont="1" applyFill="1" applyBorder="1" applyAlignment="1">
      <alignment horizontal="right"/>
    </xf>
    <xf numFmtId="0" fontId="33" fillId="29" borderId="21" xfId="0" applyFont="1" applyFill="1" applyBorder="1" applyAlignment="1">
      <alignment horizontal="center"/>
    </xf>
    <xf numFmtId="0" fontId="33" fillId="29" borderId="35" xfId="0" applyFont="1" applyFill="1" applyBorder="1" applyAlignment="1"/>
    <xf numFmtId="0" fontId="33" fillId="29" borderId="32" xfId="0" applyFont="1" applyFill="1" applyBorder="1" applyAlignment="1"/>
    <xf numFmtId="0" fontId="33" fillId="29" borderId="36" xfId="0" applyFont="1" applyFill="1" applyBorder="1" applyAlignment="1">
      <alignment horizontal="center"/>
    </xf>
    <xf numFmtId="0" fontId="0" fillId="0" borderId="0" xfId="0"/>
    <xf numFmtId="0" fontId="38" fillId="0" borderId="19" xfId="0" applyFont="1" applyFill="1" applyBorder="1" applyAlignment="1">
      <alignment horizontal="center"/>
    </xf>
    <xf numFmtId="0" fontId="33" fillId="0" borderId="11" xfId="0" applyFont="1" applyBorder="1" applyAlignment="1">
      <alignment horizontal="left" wrapText="1"/>
    </xf>
    <xf numFmtId="3" fontId="33" fillId="0" borderId="19" xfId="0" applyNumberFormat="1" applyFont="1" applyBorder="1" applyAlignment="1">
      <alignment horizontal="right" wrapText="1"/>
    </xf>
    <xf numFmtId="0" fontId="33" fillId="0" borderId="18" xfId="0" applyFont="1" applyFill="1" applyBorder="1"/>
    <xf numFmtId="0" fontId="33" fillId="0" borderId="38" xfId="0" applyFont="1" applyFill="1" applyBorder="1"/>
    <xf numFmtId="3" fontId="33" fillId="0" borderId="32" xfId="0" applyNumberFormat="1" applyFont="1" applyFill="1" applyBorder="1" applyAlignment="1"/>
    <xf numFmtId="0" fontId="33" fillId="0" borderId="28" xfId="0" applyFont="1" applyBorder="1" applyAlignment="1">
      <alignment horizontal="center"/>
    </xf>
    <xf numFmtId="0" fontId="0" fillId="0" borderId="0" xfId="0"/>
    <xf numFmtId="3" fontId="33" fillId="0" borderId="32" xfId="0" applyNumberFormat="1" applyFont="1" applyFill="1" applyBorder="1" applyAlignment="1">
      <alignment horizontal="right"/>
    </xf>
    <xf numFmtId="3" fontId="38" fillId="0" borderId="33" xfId="0" applyNumberFormat="1" applyFont="1" applyFill="1" applyBorder="1" applyAlignment="1"/>
    <xf numFmtId="3" fontId="33" fillId="0" borderId="0" xfId="0" applyNumberFormat="1" applyFont="1" applyFill="1" applyBorder="1" applyAlignment="1"/>
    <xf numFmtId="3" fontId="33" fillId="0" borderId="33" xfId="0" applyNumberFormat="1" applyFont="1" applyFill="1" applyBorder="1" applyAlignment="1"/>
    <xf numFmtId="3" fontId="33" fillId="0" borderId="45" xfId="0" applyNumberFormat="1" applyFont="1" applyFill="1" applyBorder="1" applyAlignment="1"/>
    <xf numFmtId="3" fontId="33" fillId="0" borderId="19" xfId="0" applyNumberFormat="1" applyFont="1" applyFill="1" applyBorder="1" applyAlignment="1">
      <alignment horizontal="right" vertical="center" wrapText="1"/>
    </xf>
    <xf numFmtId="3" fontId="33" fillId="0" borderId="19" xfId="0" applyNumberFormat="1" applyFont="1" applyBorder="1" applyAlignment="1">
      <alignment horizontal="right" vertical="center" wrapText="1"/>
    </xf>
    <xf numFmtId="3" fontId="33" fillId="6" borderId="19" xfId="0" applyNumberFormat="1" applyFont="1" applyFill="1" applyBorder="1" applyAlignment="1"/>
    <xf numFmtId="0" fontId="33" fillId="29" borderId="35" xfId="0" applyFont="1" applyFill="1" applyBorder="1" applyAlignment="1">
      <alignment horizontal="left"/>
    </xf>
    <xf numFmtId="0" fontId="33" fillId="0" borderId="28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35" xfId="0" applyFont="1" applyBorder="1" applyAlignment="1">
      <alignment horizontal="left"/>
    </xf>
    <xf numFmtId="0" fontId="33" fillId="0" borderId="26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6" fillId="44" borderId="19" xfId="20" applyFill="1" applyBorder="1"/>
    <xf numFmtId="0" fontId="33" fillId="0" borderId="38" xfId="0" applyFont="1" applyFill="1" applyBorder="1" applyAlignment="1">
      <alignment horizontal="center"/>
    </xf>
    <xf numFmtId="0" fontId="33" fillId="0" borderId="35" xfId="0" applyFont="1" applyBorder="1" applyAlignment="1" applyProtection="1">
      <alignment horizontal="center"/>
      <protection locked="0"/>
    </xf>
    <xf numFmtId="0" fontId="2" fillId="0" borderId="19" xfId="42" applyFont="1" applyBorder="1" applyAlignment="1">
      <alignment horizontal="center"/>
    </xf>
    <xf numFmtId="3" fontId="50" fillId="43" borderId="19" xfId="30" applyNumberFormat="1" applyFont="1" applyFill="1" applyBorder="1" applyAlignment="1">
      <alignment horizontal="right"/>
    </xf>
    <xf numFmtId="3" fontId="50" fillId="29" borderId="19" xfId="0" applyNumberFormat="1" applyFont="1" applyFill="1" applyBorder="1" applyAlignment="1">
      <alignment horizontal="right"/>
    </xf>
    <xf numFmtId="0" fontId="33" fillId="0" borderId="24" xfId="0" applyFont="1" applyFill="1" applyBorder="1" applyAlignment="1">
      <alignment horizontal="center"/>
    </xf>
    <xf numFmtId="0" fontId="36" fillId="0" borderId="19" xfId="42" applyFont="1" applyBorder="1" applyAlignment="1">
      <alignment horizontal="center"/>
    </xf>
    <xf numFmtId="0" fontId="0" fillId="0" borderId="19" xfId="42" applyFont="1" applyBorder="1" applyAlignment="1">
      <alignment horizontal="center"/>
    </xf>
    <xf numFmtId="0" fontId="0" fillId="0" borderId="0" xfId="0"/>
    <xf numFmtId="3" fontId="41" fillId="34" borderId="32" xfId="0" applyNumberFormat="1" applyFont="1" applyFill="1" applyBorder="1" applyAlignment="1">
      <alignment horizontal="right"/>
    </xf>
    <xf numFmtId="0" fontId="33" fillId="0" borderId="26" xfId="0" applyFont="1" applyBorder="1" applyAlignment="1">
      <alignment horizontal="center" vertical="center" textRotation="180"/>
    </xf>
    <xf numFmtId="0" fontId="33" fillId="24" borderId="50" xfId="0" applyFont="1" applyFill="1" applyBorder="1"/>
    <xf numFmtId="0" fontId="33" fillId="0" borderId="47" xfId="0" applyFont="1" applyBorder="1" applyAlignment="1">
      <alignment horizontal="center" vertical="center"/>
    </xf>
    <xf numFmtId="0" fontId="33" fillId="0" borderId="0" xfId="0" applyFont="1" applyBorder="1" applyAlignment="1">
      <alignment wrapText="1"/>
    </xf>
    <xf numFmtId="0" fontId="33" fillId="30" borderId="27" xfId="0" applyFont="1" applyFill="1" applyBorder="1" applyAlignment="1">
      <alignment horizontal="center"/>
    </xf>
    <xf numFmtId="0" fontId="33" fillId="0" borderId="72" xfId="0" applyFont="1" applyFill="1" applyBorder="1" applyAlignment="1">
      <alignment horizontal="center"/>
    </xf>
    <xf numFmtId="0" fontId="33" fillId="0" borderId="76" xfId="0" applyFont="1" applyFill="1" applyBorder="1" applyAlignment="1">
      <alignment horizontal="center"/>
    </xf>
    <xf numFmtId="3" fontId="33" fillId="36" borderId="32" xfId="0" applyNumberFormat="1" applyFont="1" applyFill="1" applyBorder="1" applyAlignment="1"/>
    <xf numFmtId="3" fontId="33" fillId="36" borderId="55" xfId="0" applyNumberFormat="1" applyFont="1" applyFill="1" applyBorder="1" applyAlignment="1"/>
    <xf numFmtId="3" fontId="38" fillId="0" borderId="48" xfId="0" applyNumberFormat="1" applyFont="1" applyFill="1" applyBorder="1" applyAlignment="1"/>
    <xf numFmtId="3" fontId="33" fillId="0" borderId="38" xfId="0" applyNumberFormat="1" applyFont="1" applyFill="1" applyBorder="1" applyAlignment="1"/>
    <xf numFmtId="3" fontId="38" fillId="0" borderId="32" xfId="0" applyNumberFormat="1" applyFont="1" applyFill="1" applyBorder="1" applyAlignment="1"/>
    <xf numFmtId="3" fontId="33" fillId="0" borderId="46" xfId="0" applyNumberFormat="1" applyFont="1" applyFill="1" applyBorder="1" applyAlignment="1"/>
    <xf numFmtId="3" fontId="33" fillId="0" borderId="35" xfId="0" applyNumberFormat="1" applyFont="1" applyFill="1" applyBorder="1" applyAlignment="1"/>
    <xf numFmtId="3" fontId="33" fillId="0" borderId="32" xfId="0" applyNumberFormat="1" applyFont="1" applyBorder="1" applyAlignment="1">
      <alignment horizontal="right" wrapText="1"/>
    </xf>
    <xf numFmtId="3" fontId="33" fillId="0" borderId="38" xfId="0" applyNumberFormat="1" applyFont="1" applyFill="1" applyBorder="1" applyAlignment="1">
      <alignment horizontal="right" vertical="center" wrapText="1"/>
    </xf>
    <xf numFmtId="3" fontId="33" fillId="0" borderId="38" xfId="0" applyNumberFormat="1" applyFont="1" applyBorder="1" applyAlignment="1">
      <alignment horizontal="right" vertical="center" wrapText="1"/>
    </xf>
    <xf numFmtId="3" fontId="38" fillId="0" borderId="35" xfId="0" applyNumberFormat="1" applyFont="1" applyFill="1" applyBorder="1" applyAlignment="1"/>
    <xf numFmtId="3" fontId="37" fillId="0" borderId="35" xfId="0" applyNumberFormat="1" applyFont="1" applyBorder="1" applyAlignment="1"/>
    <xf numFmtId="3" fontId="33" fillId="24" borderId="35" xfId="0" applyNumberFormat="1" applyFont="1" applyFill="1" applyBorder="1" applyAlignment="1"/>
    <xf numFmtId="0" fontId="33" fillId="36" borderId="19" xfId="0" applyFont="1" applyFill="1" applyBorder="1"/>
    <xf numFmtId="0" fontId="33" fillId="36" borderId="74" xfId="0" applyFont="1" applyFill="1" applyBorder="1"/>
    <xf numFmtId="0" fontId="33" fillId="24" borderId="73" xfId="0" applyFont="1" applyFill="1" applyBorder="1" applyAlignment="1">
      <alignment horizontal="center"/>
    </xf>
    <xf numFmtId="0" fontId="38" fillId="0" borderId="77" xfId="0" applyFont="1" applyFill="1" applyBorder="1" applyAlignment="1">
      <alignment horizontal="center"/>
    </xf>
    <xf numFmtId="0" fontId="33" fillId="0" borderId="78" xfId="0" applyFont="1" applyFill="1" applyBorder="1" applyAlignment="1">
      <alignment horizontal="center"/>
    </xf>
    <xf numFmtId="0" fontId="38" fillId="0" borderId="74" xfId="0" applyFont="1" applyFill="1" applyBorder="1" applyAlignment="1">
      <alignment horizontal="center"/>
    </xf>
    <xf numFmtId="0" fontId="33" fillId="0" borderId="73" xfId="0" applyFont="1" applyBorder="1" applyAlignment="1">
      <alignment horizontal="center" vertical="center"/>
    </xf>
    <xf numFmtId="0" fontId="38" fillId="0" borderId="78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3" fontId="41" fillId="34" borderId="79" xfId="0" applyNumberFormat="1" applyFont="1" applyFill="1" applyBorder="1" applyAlignment="1">
      <alignment horizontal="right"/>
    </xf>
    <xf numFmtId="3" fontId="37" fillId="24" borderId="31" xfId="0" applyNumberFormat="1" applyFont="1" applyFill="1" applyBorder="1" applyAlignment="1">
      <alignment horizontal="right"/>
    </xf>
    <xf numFmtId="3" fontId="33" fillId="0" borderId="72" xfId="0" applyNumberFormat="1" applyFont="1" applyBorder="1" applyAlignment="1">
      <alignment horizontal="right"/>
    </xf>
    <xf numFmtId="3" fontId="33" fillId="0" borderId="80" xfId="0" applyNumberFormat="1" applyFont="1" applyBorder="1" applyAlignment="1">
      <alignment horizontal="right"/>
    </xf>
    <xf numFmtId="3" fontId="38" fillId="34" borderId="31" xfId="0" applyNumberFormat="1" applyFont="1" applyFill="1" applyBorder="1" applyAlignment="1">
      <alignment horizontal="right"/>
    </xf>
    <xf numFmtId="3" fontId="33" fillId="29" borderId="80" xfId="0" applyNumberFormat="1" applyFont="1" applyFill="1" applyBorder="1" applyAlignment="1">
      <alignment horizontal="right"/>
    </xf>
    <xf numFmtId="3" fontId="38" fillId="34" borderId="29" xfId="0" applyNumberFormat="1" applyFont="1" applyFill="1" applyBorder="1" applyAlignment="1">
      <alignment horizontal="right"/>
    </xf>
    <xf numFmtId="3" fontId="33" fillId="0" borderId="29" xfId="0" applyNumberFormat="1" applyFont="1" applyBorder="1" applyAlignment="1">
      <alignment horizontal="right"/>
    </xf>
    <xf numFmtId="3" fontId="33" fillId="0" borderId="64" xfId="0" applyNumberFormat="1" applyFont="1" applyBorder="1" applyAlignment="1">
      <alignment horizontal="right"/>
    </xf>
    <xf numFmtId="3" fontId="37" fillId="24" borderId="27" xfId="0" applyNumberFormat="1" applyFont="1" applyFill="1" applyBorder="1" applyAlignment="1">
      <alignment horizontal="right"/>
    </xf>
    <xf numFmtId="0" fontId="33" fillId="0" borderId="31" xfId="0" applyFont="1" applyBorder="1" applyAlignment="1">
      <alignment horizontal="right"/>
    </xf>
    <xf numFmtId="3" fontId="33" fillId="0" borderId="31" xfId="0" applyNumberFormat="1" applyFont="1" applyBorder="1" applyAlignment="1">
      <alignment horizontal="right"/>
    </xf>
    <xf numFmtId="3" fontId="41" fillId="34" borderId="27" xfId="0" applyNumberFormat="1" applyFont="1" applyFill="1" applyBorder="1" applyAlignment="1">
      <alignment horizontal="right"/>
    </xf>
    <xf numFmtId="3" fontId="37" fillId="0" borderId="27" xfId="0" applyNumberFormat="1" applyFont="1" applyBorder="1" applyAlignment="1">
      <alignment horizontal="right"/>
    </xf>
    <xf numFmtId="3" fontId="37" fillId="0" borderId="45" xfId="0" applyNumberFormat="1" applyFont="1" applyBorder="1" applyAlignment="1">
      <alignment horizontal="right"/>
    </xf>
    <xf numFmtId="3" fontId="37" fillId="0" borderId="0" xfId="0" applyNumberFormat="1" applyFont="1" applyBorder="1" applyAlignment="1">
      <alignment horizontal="right"/>
    </xf>
    <xf numFmtId="3" fontId="37" fillId="24" borderId="81" xfId="0" applyNumberFormat="1" applyFont="1" applyFill="1" applyBorder="1" applyAlignment="1">
      <alignment horizontal="right"/>
    </xf>
    <xf numFmtId="3" fontId="33" fillId="0" borderId="81" xfId="0" applyNumberFormat="1" applyFont="1" applyBorder="1" applyAlignment="1">
      <alignment horizontal="right"/>
    </xf>
    <xf numFmtId="3" fontId="41" fillId="34" borderId="53" xfId="0" applyNumberFormat="1" applyFont="1" applyFill="1" applyBorder="1" applyAlignment="1">
      <alignment horizontal="right"/>
    </xf>
    <xf numFmtId="0" fontId="37" fillId="0" borderId="66" xfId="0" applyFont="1" applyBorder="1" applyAlignment="1">
      <alignment horizontal="center"/>
    </xf>
    <xf numFmtId="3" fontId="38" fillId="34" borderId="19" xfId="0" applyNumberFormat="1" applyFont="1" applyFill="1" applyBorder="1" applyAlignment="1">
      <alignment horizontal="right"/>
    </xf>
    <xf numFmtId="0" fontId="33" fillId="0" borderId="19" xfId="0" applyFont="1" applyBorder="1" applyAlignment="1">
      <alignment horizontal="right"/>
    </xf>
    <xf numFmtId="3" fontId="33" fillId="29" borderId="53" xfId="0" applyNumberFormat="1" applyFont="1" applyFill="1" applyBorder="1" applyAlignment="1">
      <alignment horizontal="right"/>
    </xf>
    <xf numFmtId="3" fontId="33" fillId="29" borderId="54" xfId="0" applyNumberFormat="1" applyFont="1" applyFill="1" applyBorder="1" applyAlignment="1">
      <alignment horizontal="right"/>
    </xf>
    <xf numFmtId="3" fontId="33" fillId="29" borderId="55" xfId="0" applyNumberFormat="1" applyFont="1" applyFill="1" applyBorder="1" applyAlignment="1">
      <alignment horizontal="right"/>
    </xf>
    <xf numFmtId="3" fontId="33" fillId="36" borderId="35" xfId="0" applyNumberFormat="1" applyFont="1" applyFill="1" applyBorder="1" applyAlignment="1"/>
    <xf numFmtId="3" fontId="33" fillId="36" borderId="33" xfId="0" applyNumberFormat="1" applyFont="1" applyFill="1" applyBorder="1" applyAlignment="1"/>
    <xf numFmtId="3" fontId="33" fillId="0" borderId="35" xfId="0" applyNumberFormat="1" applyFont="1" applyBorder="1" applyAlignment="1">
      <alignment horizontal="right" wrapText="1"/>
    </xf>
    <xf numFmtId="3" fontId="33" fillId="0" borderId="32" xfId="0" applyNumberFormat="1" applyFont="1" applyFill="1" applyBorder="1" applyAlignment="1">
      <alignment horizontal="right" vertical="center" wrapText="1"/>
    </xf>
    <xf numFmtId="3" fontId="33" fillId="0" borderId="32" xfId="0" applyNumberFormat="1" applyFont="1" applyBorder="1" applyAlignment="1">
      <alignment horizontal="right" vertical="center" wrapText="1"/>
    </xf>
    <xf numFmtId="3" fontId="33" fillId="6" borderId="32" xfId="0" applyNumberFormat="1" applyFont="1" applyFill="1" applyBorder="1" applyAlignment="1"/>
    <xf numFmtId="3" fontId="33" fillId="0" borderId="19" xfId="0" applyNumberFormat="1" applyFont="1" applyBorder="1" applyAlignment="1"/>
    <xf numFmtId="0" fontId="26" fillId="0" borderId="0" xfId="0" applyFont="1" applyAlignment="1">
      <alignment horizontal="center"/>
    </xf>
    <xf numFmtId="0" fontId="33" fillId="0" borderId="28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38" xfId="0" applyFont="1" applyBorder="1" applyAlignment="1">
      <alignment horizontal="left" wrapText="1"/>
    </xf>
    <xf numFmtId="0" fontId="33" fillId="0" borderId="17" xfId="0" applyFont="1" applyBorder="1" applyAlignment="1">
      <alignment horizontal="left" wrapText="1"/>
    </xf>
    <xf numFmtId="0" fontId="33" fillId="0" borderId="48" xfId="0" applyFont="1" applyBorder="1" applyAlignment="1">
      <alignment horizontal="left"/>
    </xf>
    <xf numFmtId="0" fontId="33" fillId="0" borderId="41" xfId="0" applyFont="1" applyBorder="1" applyAlignment="1">
      <alignment horizontal="left"/>
    </xf>
    <xf numFmtId="0" fontId="38" fillId="34" borderId="31" xfId="0" applyFont="1" applyFill="1" applyBorder="1" applyAlignment="1">
      <alignment horizontal="left" wrapText="1"/>
    </xf>
    <xf numFmtId="0" fontId="38" fillId="34" borderId="38" xfId="0" applyFont="1" applyFill="1" applyBorder="1" applyAlignment="1">
      <alignment horizontal="left" wrapText="1"/>
    </xf>
    <xf numFmtId="0" fontId="38" fillId="34" borderId="17" xfId="0" applyFont="1" applyFill="1" applyBorder="1" applyAlignment="1">
      <alignment horizontal="left" wrapText="1"/>
    </xf>
    <xf numFmtId="0" fontId="41" fillId="35" borderId="67" xfId="0" applyFont="1" applyFill="1" applyBorder="1" applyAlignment="1">
      <alignment horizontal="left"/>
    </xf>
    <xf numFmtId="0" fontId="41" fillId="35" borderId="48" xfId="0" applyFont="1" applyFill="1" applyBorder="1" applyAlignment="1">
      <alignment horizontal="left"/>
    </xf>
    <xf numFmtId="0" fontId="37" fillId="32" borderId="64" xfId="0" applyFont="1" applyFill="1" applyBorder="1" applyAlignment="1">
      <alignment horizontal="left"/>
    </xf>
    <xf numFmtId="0" fontId="37" fillId="32" borderId="35" xfId="0" applyFont="1" applyFill="1" applyBorder="1" applyAlignment="1">
      <alignment horizontal="left"/>
    </xf>
    <xf numFmtId="0" fontId="33" fillId="0" borderId="68" xfId="0" applyFont="1" applyBorder="1" applyAlignment="1">
      <alignment horizontal="left"/>
    </xf>
    <xf numFmtId="0" fontId="38" fillId="34" borderId="27" xfId="0" applyFont="1" applyFill="1" applyBorder="1" applyAlignment="1">
      <alignment horizontal="left"/>
    </xf>
    <xf numFmtId="0" fontId="38" fillId="34" borderId="35" xfId="0" applyFont="1" applyFill="1" applyBorder="1" applyAlignment="1">
      <alignment horizontal="left"/>
    </xf>
    <xf numFmtId="0" fontId="38" fillId="34" borderId="32" xfId="0" applyFont="1" applyFill="1" applyBorder="1" applyAlignment="1">
      <alignment horizontal="left"/>
    </xf>
    <xf numFmtId="0" fontId="38" fillId="34" borderId="31" xfId="0" applyFont="1" applyFill="1" applyBorder="1" applyAlignment="1">
      <alignment horizontal="left"/>
    </xf>
    <xf numFmtId="0" fontId="38" fillId="34" borderId="38" xfId="0" applyFont="1" applyFill="1" applyBorder="1" applyAlignment="1">
      <alignment horizontal="left"/>
    </xf>
    <xf numFmtId="0" fontId="38" fillId="34" borderId="17" xfId="0" applyFont="1" applyFill="1" applyBorder="1" applyAlignment="1">
      <alignment horizontal="left"/>
    </xf>
    <xf numFmtId="0" fontId="33" fillId="0" borderId="69" xfId="0" applyFont="1" applyBorder="1" applyAlignment="1">
      <alignment horizontal="left" wrapText="1"/>
    </xf>
    <xf numFmtId="0" fontId="33" fillId="0" borderId="56" xfId="0" applyFont="1" applyBorder="1" applyAlignment="1">
      <alignment horizontal="left" wrapText="1"/>
    </xf>
    <xf numFmtId="0" fontId="33" fillId="0" borderId="31" xfId="0" applyFont="1" applyBorder="1" applyAlignment="1">
      <alignment horizontal="left" wrapText="1"/>
    </xf>
    <xf numFmtId="0" fontId="33" fillId="0" borderId="35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164" fontId="33" fillId="0" borderId="35" xfId="0" applyNumberFormat="1" applyFont="1" applyBorder="1" applyAlignment="1">
      <alignment horizontal="left"/>
    </xf>
    <xf numFmtId="164" fontId="33" fillId="0" borderId="58" xfId="0" applyNumberFormat="1" applyFont="1" applyBorder="1" applyAlignment="1">
      <alignment horizontal="left"/>
    </xf>
    <xf numFmtId="0" fontId="0" fillId="0" borderId="58" xfId="0" applyBorder="1"/>
    <xf numFmtId="0" fontId="4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3" fillId="0" borderId="49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1" fillId="34" borderId="24" xfId="0" applyFont="1" applyFill="1" applyBorder="1" applyAlignment="1">
      <alignment horizontal="left"/>
    </xf>
    <xf numFmtId="0" fontId="41" fillId="34" borderId="0" xfId="0" applyFont="1" applyFill="1" applyBorder="1" applyAlignment="1">
      <alignment horizontal="left"/>
    </xf>
    <xf numFmtId="0" fontId="41" fillId="34" borderId="17" xfId="0" applyFont="1" applyFill="1" applyBorder="1" applyAlignment="1">
      <alignment horizontal="left"/>
    </xf>
    <xf numFmtId="0" fontId="38" fillId="34" borderId="34" xfId="0" applyFont="1" applyFill="1" applyBorder="1" applyAlignment="1">
      <alignment horizontal="left"/>
    </xf>
    <xf numFmtId="0" fontId="38" fillId="34" borderId="33" xfId="0" applyFont="1" applyFill="1" applyBorder="1" applyAlignment="1">
      <alignment horizontal="left"/>
    </xf>
    <xf numFmtId="0" fontId="38" fillId="34" borderId="41" xfId="0" applyFont="1" applyFill="1" applyBorder="1" applyAlignment="1">
      <alignment horizontal="left"/>
    </xf>
    <xf numFmtId="0" fontId="41" fillId="34" borderId="59" xfId="0" applyFont="1" applyFill="1" applyBorder="1" applyAlignment="1">
      <alignment horizontal="left"/>
    </xf>
    <xf numFmtId="0" fontId="41" fillId="34" borderId="48" xfId="0" applyFont="1" applyFill="1" applyBorder="1" applyAlignment="1">
      <alignment horizontal="left"/>
    </xf>
    <xf numFmtId="0" fontId="41" fillId="34" borderId="41" xfId="0" applyFont="1" applyFill="1" applyBorder="1" applyAlignment="1">
      <alignment horizontal="left"/>
    </xf>
    <xf numFmtId="0" fontId="38" fillId="34" borderId="44" xfId="0" applyFont="1" applyFill="1" applyBorder="1" applyAlignment="1">
      <alignment horizontal="left"/>
    </xf>
    <xf numFmtId="0" fontId="38" fillId="34" borderId="45" xfId="0" applyFont="1" applyFill="1" applyBorder="1" applyAlignment="1">
      <alignment horizontal="left"/>
    </xf>
    <xf numFmtId="0" fontId="38" fillId="34" borderId="29" xfId="0" applyFont="1" applyFill="1" applyBorder="1" applyAlignment="1">
      <alignment horizontal="left"/>
    </xf>
    <xf numFmtId="0" fontId="38" fillId="34" borderId="18" xfId="0" applyFont="1" applyFill="1" applyBorder="1" applyAlignment="1">
      <alignment horizontal="left"/>
    </xf>
    <xf numFmtId="0" fontId="38" fillId="34" borderId="12" xfId="0" applyFont="1" applyFill="1" applyBorder="1" applyAlignment="1">
      <alignment horizontal="left"/>
    </xf>
    <xf numFmtId="0" fontId="37" fillId="32" borderId="32" xfId="0" applyFont="1" applyFill="1" applyBorder="1" applyAlignment="1">
      <alignment horizontal="left"/>
    </xf>
    <xf numFmtId="0" fontId="41" fillId="34" borderId="44" xfId="0" applyFont="1" applyFill="1" applyBorder="1" applyAlignment="1">
      <alignment horizontal="left" wrapText="1"/>
    </xf>
    <xf numFmtId="0" fontId="41" fillId="34" borderId="45" xfId="0" applyFont="1" applyFill="1" applyBorder="1" applyAlignment="1">
      <alignment horizontal="left" wrapText="1"/>
    </xf>
    <xf numFmtId="0" fontId="41" fillId="34" borderId="15" xfId="0" applyFont="1" applyFill="1" applyBorder="1" applyAlignment="1">
      <alignment horizontal="left" wrapText="1"/>
    </xf>
    <xf numFmtId="0" fontId="33" fillId="0" borderId="38" xfId="0" applyFont="1" applyBorder="1" applyAlignment="1">
      <alignment horizontal="left"/>
    </xf>
    <xf numFmtId="0" fontId="33" fillId="0" borderId="17" xfId="0" applyFont="1" applyBorder="1" applyAlignment="1">
      <alignment horizontal="left"/>
    </xf>
    <xf numFmtId="0" fontId="43" fillId="0" borderId="0" xfId="0" applyFont="1" applyAlignment="1">
      <alignment horizontal="center"/>
    </xf>
    <xf numFmtId="0" fontId="38" fillId="29" borderId="27" xfId="0" applyFont="1" applyFill="1" applyBorder="1" applyAlignment="1">
      <alignment vertical="center" wrapText="1"/>
    </xf>
    <xf numFmtId="0" fontId="38" fillId="29" borderId="35" xfId="0" applyFont="1" applyFill="1" applyBorder="1" applyAlignment="1">
      <alignment vertical="center" wrapText="1"/>
    </xf>
    <xf numFmtId="0" fontId="38" fillId="29" borderId="0" xfId="0" applyFont="1" applyFill="1" applyBorder="1" applyAlignment="1">
      <alignment vertical="center" wrapText="1"/>
    </xf>
    <xf numFmtId="0" fontId="38" fillId="29" borderId="54" xfId="0" applyFont="1" applyFill="1" applyBorder="1" applyAlignment="1">
      <alignment vertical="center" wrapText="1"/>
    </xf>
    <xf numFmtId="0" fontId="33" fillId="0" borderId="28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6" xfId="0" applyFont="1" applyFill="1" applyBorder="1" applyAlignment="1">
      <alignment horizontal="left"/>
    </xf>
    <xf numFmtId="0" fontId="33" fillId="0" borderId="46" xfId="0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0" fontId="33" fillId="0" borderId="27" xfId="0" applyFont="1" applyFill="1" applyBorder="1" applyAlignment="1">
      <alignment horizontal="left"/>
    </xf>
    <xf numFmtId="0" fontId="33" fillId="0" borderId="35" xfId="0" applyFont="1" applyFill="1" applyBorder="1" applyAlignment="1">
      <alignment horizontal="left"/>
    </xf>
    <xf numFmtId="0" fontId="33" fillId="0" borderId="32" xfId="0" applyFont="1" applyFill="1" applyBorder="1" applyAlignment="1">
      <alignment horizontal="left"/>
    </xf>
    <xf numFmtId="0" fontId="33" fillId="0" borderId="58" xfId="0" applyFont="1" applyFill="1" applyBorder="1" applyAlignment="1">
      <alignment horizontal="left"/>
    </xf>
    <xf numFmtId="0" fontId="0" fillId="0" borderId="0" xfId="0"/>
    <xf numFmtId="0" fontId="0" fillId="0" borderId="35" xfId="0" applyBorder="1" applyAlignment="1">
      <alignment horizontal="left"/>
    </xf>
    <xf numFmtId="0" fontId="0" fillId="0" borderId="58" xfId="0" applyBorder="1" applyAlignment="1">
      <alignment horizontal="left"/>
    </xf>
    <xf numFmtId="0" fontId="33" fillId="0" borderId="33" xfId="0" applyFont="1" applyFill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1" xfId="0" applyBorder="1" applyAlignment="1">
      <alignment horizontal="left"/>
    </xf>
    <xf numFmtId="0" fontId="33" fillId="0" borderId="53" xfId="0" applyFont="1" applyFill="1" applyBorder="1" applyAlignment="1">
      <alignment horizontal="left"/>
    </xf>
    <xf numFmtId="0" fontId="33" fillId="0" borderId="34" xfId="0" applyFont="1" applyFill="1" applyBorder="1" applyAlignment="1">
      <alignment horizontal="left"/>
    </xf>
    <xf numFmtId="0" fontId="33" fillId="0" borderId="55" xfId="0" applyFont="1" applyFill="1" applyBorder="1" applyAlignment="1">
      <alignment horizontal="left"/>
    </xf>
    <xf numFmtId="0" fontId="0" fillId="0" borderId="0" xfId="0" applyBorder="1" applyAlignment="1">
      <alignment horizontal="left" vertical="center" textRotation="180"/>
    </xf>
    <xf numFmtId="0" fontId="0" fillId="0" borderId="54" xfId="0" applyBorder="1" applyAlignment="1">
      <alignment horizontal="left" textRotation="180"/>
    </xf>
    <xf numFmtId="0" fontId="0" fillId="0" borderId="0" xfId="0" applyFill="1"/>
    <xf numFmtId="0" fontId="33" fillId="0" borderId="36" xfId="0" applyFont="1" applyFill="1" applyBorder="1" applyAlignment="1">
      <alignment horizontal="left" readingOrder="1"/>
    </xf>
    <xf numFmtId="0" fontId="33" fillId="0" borderId="46" xfId="0" applyFont="1" applyFill="1" applyBorder="1" applyAlignment="1">
      <alignment horizontal="left" readingOrder="1"/>
    </xf>
    <xf numFmtId="0" fontId="33" fillId="0" borderId="20" xfId="0" applyFont="1" applyFill="1" applyBorder="1" applyAlignment="1">
      <alignment horizontal="left" readingOrder="1"/>
    </xf>
    <xf numFmtId="0" fontId="33" fillId="0" borderId="35" xfId="0" applyFont="1" applyFill="1" applyBorder="1" applyAlignment="1">
      <alignment horizontal="left" wrapText="1"/>
    </xf>
    <xf numFmtId="0" fontId="33" fillId="0" borderId="58" xfId="0" applyFont="1" applyFill="1" applyBorder="1" applyAlignment="1">
      <alignment horizontal="left" wrapText="1"/>
    </xf>
    <xf numFmtId="0" fontId="33" fillId="0" borderId="32" xfId="0" applyFont="1" applyFill="1" applyBorder="1" applyAlignment="1">
      <alignment horizontal="left" wrapText="1"/>
    </xf>
    <xf numFmtId="0" fontId="33" fillId="0" borderId="33" xfId="0" applyFont="1" applyFill="1" applyBorder="1" applyAlignment="1">
      <alignment horizontal="left" wrapText="1"/>
    </xf>
    <xf numFmtId="0" fontId="33" fillId="0" borderId="21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/>
    </xf>
    <xf numFmtId="0" fontId="33" fillId="0" borderId="13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0" fontId="33" fillId="24" borderId="27" xfId="0" applyFont="1" applyFill="1" applyBorder="1" applyAlignment="1">
      <alignment horizontal="left"/>
    </xf>
    <xf numFmtId="0" fontId="33" fillId="24" borderId="35" xfId="0" applyFont="1" applyFill="1" applyBorder="1" applyAlignment="1">
      <alignment horizontal="left"/>
    </xf>
    <xf numFmtId="0" fontId="33" fillId="24" borderId="58" xfId="0" applyFont="1" applyFill="1" applyBorder="1" applyAlignment="1">
      <alignment horizontal="left"/>
    </xf>
    <xf numFmtId="0" fontId="33" fillId="29" borderId="35" xfId="0" applyFont="1" applyFill="1" applyBorder="1" applyAlignment="1">
      <alignment horizontal="left"/>
    </xf>
    <xf numFmtId="0" fontId="33" fillId="29" borderId="32" xfId="0" applyFont="1" applyFill="1" applyBorder="1" applyAlignment="1">
      <alignment horizontal="left"/>
    </xf>
    <xf numFmtId="0" fontId="33" fillId="0" borderId="19" xfId="0" applyFont="1" applyFill="1" applyBorder="1" applyAlignment="1">
      <alignment horizontal="left"/>
    </xf>
    <xf numFmtId="0" fontId="33" fillId="25" borderId="19" xfId="0" applyFont="1" applyFill="1" applyBorder="1" applyAlignment="1">
      <alignment horizontal="left"/>
    </xf>
    <xf numFmtId="0" fontId="33" fillId="29" borderId="46" xfId="0" applyFont="1" applyFill="1" applyBorder="1" applyAlignment="1">
      <alignment horizontal="left"/>
    </xf>
    <xf numFmtId="0" fontId="33" fillId="29" borderId="20" xfId="0" applyFont="1" applyFill="1" applyBorder="1" applyAlignment="1">
      <alignment horizontal="left"/>
    </xf>
    <xf numFmtId="0" fontId="33" fillId="29" borderId="58" xfId="0" applyFont="1" applyFill="1" applyBorder="1" applyAlignment="1">
      <alignment horizontal="left"/>
    </xf>
    <xf numFmtId="0" fontId="33" fillId="33" borderId="27" xfId="0" applyFont="1" applyFill="1" applyBorder="1" applyAlignment="1">
      <alignment horizontal="left"/>
    </xf>
    <xf numFmtId="0" fontId="33" fillId="33" borderId="35" xfId="0" applyFont="1" applyFill="1" applyBorder="1" applyAlignment="1">
      <alignment horizontal="left"/>
    </xf>
    <xf numFmtId="0" fontId="33" fillId="33" borderId="32" xfId="0" applyFont="1" applyFill="1" applyBorder="1" applyAlignment="1">
      <alignment horizontal="left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normální 2 2" xfId="43"/>
    <cellStyle name="normální 3" xfId="44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CCFFFF"/>
      <color rgb="FFFFD1A3"/>
      <color rgb="FFFFD9B3"/>
      <color rgb="FFFFCC99"/>
      <color rgb="FFFFFF99"/>
      <color rgb="FFFFCCCC"/>
      <color rgb="FFFF9966"/>
      <color rgb="FF99FFCC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zoomScaleNormal="100" workbookViewId="0">
      <selection activeCell="C17" sqref="C17"/>
    </sheetView>
  </sheetViews>
  <sheetFormatPr defaultRowHeight="12.75"/>
  <cols>
    <col min="1" max="1" width="35.7109375" style="43" customWidth="1"/>
    <col min="2" max="2" width="58.42578125" style="43" customWidth="1"/>
    <col min="3" max="4" width="25.85546875" style="43" customWidth="1"/>
    <col min="5" max="5" width="29" style="43" customWidth="1"/>
    <col min="6" max="6" width="12.7109375" style="43" customWidth="1"/>
    <col min="7" max="16384" width="9.140625" style="43"/>
  </cols>
  <sheetData>
    <row r="1" spans="2:8" ht="15.75">
      <c r="B1" s="48"/>
      <c r="C1" s="48"/>
      <c r="D1" s="132"/>
      <c r="E1" s="133" t="s">
        <v>383</v>
      </c>
      <c r="F1" s="58"/>
    </row>
    <row r="2" spans="2:8" ht="15.75">
      <c r="B2" s="48"/>
      <c r="C2" s="48"/>
      <c r="D2" s="48"/>
      <c r="E2" s="57"/>
      <c r="F2" s="58"/>
    </row>
    <row r="3" spans="2:8" ht="15.75">
      <c r="B3" s="48"/>
      <c r="C3" s="48"/>
      <c r="D3" s="48"/>
      <c r="E3" s="57"/>
      <c r="F3" s="58"/>
    </row>
    <row r="4" spans="2:8" ht="15.75">
      <c r="B4" s="48"/>
      <c r="C4" s="48"/>
      <c r="D4" s="48"/>
      <c r="E4" s="57"/>
      <c r="F4" s="58"/>
    </row>
    <row r="5" spans="2:8" ht="23.25">
      <c r="B5" s="604" t="s">
        <v>179</v>
      </c>
      <c r="C5" s="604"/>
      <c r="D5" s="604"/>
      <c r="E5" s="46"/>
      <c r="F5" s="46"/>
    </row>
    <row r="6" spans="2:8" ht="23.25">
      <c r="B6" s="604" t="s">
        <v>393</v>
      </c>
      <c r="C6" s="604"/>
      <c r="D6" s="604"/>
      <c r="E6" s="46"/>
      <c r="F6" s="46"/>
    </row>
    <row r="7" spans="2:8" ht="15.75">
      <c r="B7" s="59"/>
      <c r="C7" s="59"/>
      <c r="D7" s="59"/>
      <c r="E7" s="57"/>
      <c r="F7" s="58"/>
    </row>
    <row r="8" spans="2:8" ht="15.75">
      <c r="B8" s="59"/>
      <c r="C8" s="59"/>
      <c r="D8" s="59"/>
      <c r="E8" s="57"/>
      <c r="F8" s="58"/>
    </row>
    <row r="9" spans="2:8" ht="15.75">
      <c r="B9" s="134"/>
      <c r="C9" s="134"/>
      <c r="D9" s="134"/>
      <c r="E9" s="135"/>
      <c r="F9" s="58" t="s">
        <v>31</v>
      </c>
    </row>
    <row r="10" spans="2:8" ht="14.25">
      <c r="B10" s="136"/>
      <c r="C10" s="136"/>
      <c r="D10" s="137" t="s">
        <v>1</v>
      </c>
      <c r="E10" s="135"/>
      <c r="F10" s="1"/>
    </row>
    <row r="11" spans="2:8" ht="14.25">
      <c r="B11" s="605" t="s">
        <v>178</v>
      </c>
      <c r="C11" s="81" t="s">
        <v>33</v>
      </c>
      <c r="D11" s="81" t="s">
        <v>34</v>
      </c>
      <c r="E11" s="138"/>
      <c r="F11" s="20"/>
    </row>
    <row r="12" spans="2:8" ht="14.25">
      <c r="B12" s="606"/>
      <c r="C12" s="86" t="s">
        <v>32</v>
      </c>
      <c r="D12" s="86" t="s">
        <v>32</v>
      </c>
      <c r="E12" s="138"/>
      <c r="F12" s="20"/>
    </row>
    <row r="13" spans="2:8" ht="14.25">
      <c r="B13" s="92"/>
      <c r="C13" s="140" t="s">
        <v>394</v>
      </c>
      <c r="D13" s="92" t="s">
        <v>386</v>
      </c>
      <c r="E13" s="138"/>
      <c r="F13" s="20"/>
    </row>
    <row r="14" spans="2:8" ht="14.25">
      <c r="B14" s="141" t="s">
        <v>177</v>
      </c>
      <c r="C14" s="142">
        <f>SUM(C16:C18)</f>
        <v>635016</v>
      </c>
      <c r="D14" s="142">
        <f>SUM(Provoz.příjmy!K72)</f>
        <v>635016</v>
      </c>
      <c r="E14" s="143"/>
      <c r="G14" s="56"/>
    </row>
    <row r="15" spans="2:8" ht="14.25">
      <c r="B15" s="144" t="s">
        <v>167</v>
      </c>
      <c r="C15" s="145"/>
      <c r="D15" s="145"/>
      <c r="E15" s="143"/>
      <c r="F15" s="32"/>
    </row>
    <row r="16" spans="2:8" ht="14.25">
      <c r="B16" s="146" t="s">
        <v>176</v>
      </c>
      <c r="C16" s="147">
        <v>573512</v>
      </c>
      <c r="D16" s="147">
        <f>SUM(Provoz.příjmy!K10)</f>
        <v>573512</v>
      </c>
      <c r="E16" s="143"/>
      <c r="F16" s="32"/>
      <c r="H16" s="3">
        <f>SUM(D16:D18)</f>
        <v>635016</v>
      </c>
    </row>
    <row r="17" spans="1:9" ht="14.25">
      <c r="B17" s="148" t="s">
        <v>175</v>
      </c>
      <c r="C17" s="149">
        <v>20706</v>
      </c>
      <c r="D17" s="149">
        <f>SUM(Provoz.příjmy!K33)</f>
        <v>20706</v>
      </c>
      <c r="E17" s="143"/>
      <c r="F17" s="32"/>
    </row>
    <row r="18" spans="1:9" ht="14.25">
      <c r="B18" s="145" t="s">
        <v>174</v>
      </c>
      <c r="C18" s="149">
        <v>40798</v>
      </c>
      <c r="D18" s="149">
        <f>SUM(Provoz.příjmy!K69)</f>
        <v>40798</v>
      </c>
      <c r="E18" s="143"/>
      <c r="F18" s="32"/>
    </row>
    <row r="19" spans="1:9" ht="14.25">
      <c r="B19" s="150" t="s">
        <v>173</v>
      </c>
      <c r="C19" s="142">
        <f>SUM(C21:C22)</f>
        <v>4000</v>
      </c>
      <c r="D19" s="142">
        <f>SUM(Kap.příjmy!J11)</f>
        <v>4000</v>
      </c>
      <c r="E19" s="132"/>
      <c r="F19" s="32"/>
      <c r="H19" s="32">
        <f>SUM(D21:D22)</f>
        <v>4000</v>
      </c>
    </row>
    <row r="20" spans="1:9" ht="14.25">
      <c r="B20" s="144" t="s">
        <v>167</v>
      </c>
      <c r="C20" s="145"/>
      <c r="D20" s="145"/>
      <c r="E20" s="143"/>
      <c r="F20" s="10"/>
    </row>
    <row r="21" spans="1:9" ht="14.25">
      <c r="B21" s="146" t="s">
        <v>172</v>
      </c>
      <c r="C21" s="147">
        <v>4000</v>
      </c>
      <c r="D21" s="147">
        <f>SUM(Kap.příjmy!J8)</f>
        <v>4000</v>
      </c>
      <c r="E21" s="143"/>
      <c r="F21" s="32"/>
    </row>
    <row r="22" spans="1:9" ht="14.25">
      <c r="B22" s="146" t="s">
        <v>171</v>
      </c>
      <c r="C22" s="147">
        <v>0</v>
      </c>
      <c r="D22" s="147">
        <v>0</v>
      </c>
      <c r="E22" s="143"/>
      <c r="F22" s="32"/>
    </row>
    <row r="23" spans="1:9" ht="14.25">
      <c r="A23" s="44"/>
      <c r="B23" s="151" t="s">
        <v>170</v>
      </c>
      <c r="C23" s="152">
        <f>SUM(C14,C19)</f>
        <v>639016</v>
      </c>
      <c r="D23" s="152">
        <f>D14+D19</f>
        <v>639016</v>
      </c>
      <c r="E23" s="143"/>
      <c r="G23" s="43" t="s">
        <v>31</v>
      </c>
      <c r="H23" s="32">
        <f>SUM(Provoz.příjmy!K72,Kap.příjmy!J11)</f>
        <v>639016</v>
      </c>
    </row>
    <row r="24" spans="1:9" ht="14.25">
      <c r="B24" s="150" t="s">
        <v>169</v>
      </c>
      <c r="C24" s="142">
        <v>594461</v>
      </c>
      <c r="D24" s="142">
        <f>SUM(Provoz.výdaje!Q247)</f>
        <v>594393</v>
      </c>
      <c r="E24" s="143"/>
      <c r="F24" s="32"/>
    </row>
    <row r="25" spans="1:9" ht="14.25">
      <c r="B25" s="150" t="s">
        <v>168</v>
      </c>
      <c r="C25" s="142">
        <f>SUM(C27:C31)</f>
        <v>87497</v>
      </c>
      <c r="D25" s="142">
        <f>SUM(Kapitál.výdaje!I35)</f>
        <v>87565</v>
      </c>
      <c r="E25" s="143"/>
      <c r="F25" s="56"/>
    </row>
    <row r="26" spans="1:9" ht="14.25">
      <c r="B26" s="119" t="s">
        <v>167</v>
      </c>
      <c r="C26" s="153"/>
      <c r="D26" s="153"/>
      <c r="E26" s="143"/>
      <c r="F26" s="56"/>
    </row>
    <row r="27" spans="1:9" ht="14.25">
      <c r="B27" s="119" t="s">
        <v>166</v>
      </c>
      <c r="C27" s="149">
        <v>12145</v>
      </c>
      <c r="D27" s="149">
        <f>SUM(Kapitál.výdaje!I10)</f>
        <v>12145</v>
      </c>
      <c r="E27" s="132"/>
      <c r="F27" s="10"/>
      <c r="H27" s="18">
        <f>SUM(D27:D31)</f>
        <v>87565</v>
      </c>
      <c r="I27" s="43" t="s">
        <v>31</v>
      </c>
    </row>
    <row r="28" spans="1:9" ht="14.25">
      <c r="B28" s="119" t="s">
        <v>165</v>
      </c>
      <c r="C28" s="153">
        <v>32059</v>
      </c>
      <c r="D28" s="153">
        <f>SUM(Kapitál.výdaje!I15,Kapitál.výdaje!I23)</f>
        <v>32059</v>
      </c>
      <c r="E28" s="102"/>
      <c r="F28" s="56"/>
    </row>
    <row r="29" spans="1:9" ht="14.25">
      <c r="B29" s="119" t="s">
        <v>164</v>
      </c>
      <c r="C29" s="153">
        <v>32873</v>
      </c>
      <c r="D29" s="153">
        <f>SUM(Kapitál.výdaje!I17,Kapitál.výdaje!I28)</f>
        <v>33151</v>
      </c>
      <c r="E29" s="102"/>
      <c r="F29" s="56"/>
    </row>
    <row r="30" spans="1:9" ht="14.25">
      <c r="B30" s="119" t="s">
        <v>163</v>
      </c>
      <c r="C30" s="153">
        <v>4000</v>
      </c>
      <c r="D30" s="153">
        <f>SUM(Kapitál.výdaje!I33)</f>
        <v>4000</v>
      </c>
      <c r="E30" s="102"/>
      <c r="F30" s="56"/>
    </row>
    <row r="31" spans="1:9" s="460" customFormat="1" ht="14.25">
      <c r="B31" s="468" t="s">
        <v>348</v>
      </c>
      <c r="C31" s="153">
        <v>6420</v>
      </c>
      <c r="D31" s="153">
        <f>SUM(Kapitál.výdaje!I34)</f>
        <v>6210</v>
      </c>
      <c r="E31" s="102"/>
      <c r="F31" s="56"/>
    </row>
    <row r="32" spans="1:9" ht="14.25">
      <c r="B32" s="151" t="s">
        <v>162</v>
      </c>
      <c r="C32" s="152">
        <f>SUM(C24:C25)</f>
        <v>681958</v>
      </c>
      <c r="D32" s="152">
        <f>SUM(D24:D25)</f>
        <v>681958</v>
      </c>
      <c r="E32" s="132"/>
      <c r="F32" s="32">
        <f>SUM(D32:E32)</f>
        <v>681958</v>
      </c>
      <c r="H32" s="17">
        <f>SUM(Provoz.výdaje!Q247,Kapitál.výdaje!I35)</f>
        <v>681958</v>
      </c>
    </row>
    <row r="33" spans="2:11" ht="14.25">
      <c r="B33" s="154" t="s">
        <v>161</v>
      </c>
      <c r="C33" s="155"/>
      <c r="D33" s="155"/>
      <c r="E33" s="102"/>
      <c r="F33" s="13"/>
    </row>
    <row r="34" spans="2:11" ht="14.25">
      <c r="B34" s="156" t="s">
        <v>160</v>
      </c>
      <c r="C34" s="157">
        <v>42942</v>
      </c>
      <c r="D34" s="157">
        <f>SUM('7_Financování'!G13)</f>
        <v>42942</v>
      </c>
      <c r="E34" s="143"/>
      <c r="F34" s="32">
        <f>SUM(D34:E34)</f>
        <v>42942</v>
      </c>
      <c r="H34" s="3">
        <f>SUM(D32-D23)</f>
        <v>42942</v>
      </c>
      <c r="J34" s="3">
        <f>SUM(D34-H34)</f>
        <v>0</v>
      </c>
    </row>
    <row r="35" spans="2:11" ht="14.25">
      <c r="B35" s="132"/>
      <c r="C35" s="132"/>
      <c r="D35" s="132"/>
      <c r="E35" s="135"/>
      <c r="F35" s="3">
        <f>SUM(F32-F34)</f>
        <v>639016</v>
      </c>
    </row>
    <row r="36" spans="2:11" ht="14.25">
      <c r="B36" s="135"/>
      <c r="C36" s="102"/>
      <c r="D36" s="143"/>
      <c r="E36" s="135"/>
    </row>
    <row r="37" spans="2:11" ht="18" customHeight="1">
      <c r="B37" s="55"/>
      <c r="C37" s="469">
        <f>SUM(C32-C23)</f>
        <v>42942</v>
      </c>
      <c r="D37" s="55"/>
      <c r="E37" s="10"/>
    </row>
    <row r="38" spans="2:11" ht="12.75" hidden="1" customHeight="1">
      <c r="B38" s="54"/>
      <c r="C38" s="53"/>
      <c r="D38" s="53"/>
      <c r="E38" s="10"/>
    </row>
    <row r="39" spans="2:11" ht="20.100000000000001" customHeight="1">
      <c r="B39" s="52"/>
      <c r="C39" s="51"/>
      <c r="D39" s="51"/>
      <c r="E39" s="10"/>
      <c r="G39" s="3"/>
    </row>
    <row r="40" spans="2:11" ht="20.100000000000001" customHeight="1">
      <c r="B40" s="13"/>
      <c r="C40" s="32"/>
      <c r="D40" s="32"/>
      <c r="E40" s="13"/>
      <c r="G40" s="43" t="s">
        <v>31</v>
      </c>
    </row>
    <row r="41" spans="2:11" ht="20.100000000000001" customHeight="1">
      <c r="B41" s="13"/>
      <c r="C41" s="32"/>
      <c r="D41" s="32"/>
      <c r="E41" s="32"/>
    </row>
    <row r="42" spans="2:11" ht="20.100000000000001" customHeight="1">
      <c r="B42" s="13"/>
      <c r="C42" s="32"/>
      <c r="D42" s="32"/>
      <c r="E42" s="32"/>
    </row>
    <row r="43" spans="2:11" ht="19.5" customHeight="1">
      <c r="B43" s="13"/>
      <c r="C43" s="28"/>
      <c r="D43" s="28"/>
      <c r="E43" s="28"/>
      <c r="K43" s="43" t="s">
        <v>31</v>
      </c>
    </row>
  </sheetData>
  <mergeCells count="3">
    <mergeCell ref="B5:D5"/>
    <mergeCell ref="B6:D6"/>
    <mergeCell ref="B11:B12"/>
  </mergeCells>
  <pageMargins left="0.11811023622047245" right="0.70866141732283472" top="0.47244094488188981" bottom="0.78740157480314965" header="0.31496062992125984" footer="0.31496062992125984"/>
  <pageSetup paperSize="9" scale="80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96"/>
  <sheetViews>
    <sheetView zoomScaleNormal="100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E53" sqref="E53:F53"/>
    </sheetView>
  </sheetViews>
  <sheetFormatPr defaultRowHeight="12.75"/>
  <cols>
    <col min="1" max="1" width="8.7109375" style="43" customWidth="1"/>
    <col min="2" max="2" width="8.85546875" style="43" customWidth="1"/>
    <col min="3" max="3" width="10.85546875" style="43" customWidth="1"/>
    <col min="4" max="5" width="2.5703125" style="77" customWidth="1"/>
    <col min="6" max="6" width="89.28515625" style="43" customWidth="1"/>
    <col min="7" max="7" width="10.5703125" style="43" customWidth="1"/>
    <col min="8" max="8" width="12.28515625" style="541" customWidth="1"/>
    <col min="9" max="9" width="10.5703125" style="517" customWidth="1"/>
    <col min="10" max="10" width="10.5703125" style="435" customWidth="1"/>
    <col min="11" max="11" width="12.5703125" style="43" customWidth="1"/>
    <col min="12" max="12" width="12" style="43" customWidth="1"/>
    <col min="13" max="13" width="11.85546875" style="43" customWidth="1"/>
    <col min="14" max="14" width="9.140625" style="43"/>
    <col min="15" max="15" width="9.140625" style="43" customWidth="1"/>
    <col min="16" max="16384" width="9.140625" style="43"/>
  </cols>
  <sheetData>
    <row r="1" spans="1:14" ht="24.75" customHeight="1">
      <c r="A1" s="633" t="s">
        <v>395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"/>
    </row>
    <row r="2" spans="1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9"/>
      <c r="M2" s="2"/>
    </row>
    <row r="3" spans="1:14" ht="11.25" customHeight="1">
      <c r="A3" s="21"/>
      <c r="B3" s="21"/>
      <c r="C3" s="21"/>
      <c r="D3" s="75"/>
      <c r="E3" s="75"/>
      <c r="F3" s="21"/>
      <c r="G3" s="21"/>
      <c r="H3" s="75"/>
      <c r="I3" s="75"/>
      <c r="J3" s="75"/>
      <c r="K3" s="21"/>
      <c r="L3" s="21"/>
    </row>
    <row r="4" spans="1:14" ht="23.25">
      <c r="A4" s="637" t="s">
        <v>192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4"/>
    </row>
    <row r="5" spans="1:14" ht="15.75" customHeight="1">
      <c r="A5" s="47"/>
      <c r="B5" s="47"/>
      <c r="C5" s="47"/>
      <c r="D5" s="76"/>
      <c r="E5" s="76"/>
      <c r="F5" s="47"/>
      <c r="G5" s="47"/>
      <c r="H5" s="76"/>
      <c r="I5" s="76"/>
      <c r="J5" s="76"/>
      <c r="K5" s="47"/>
      <c r="L5" s="47"/>
    </row>
    <row r="6" spans="1:14" ht="13.5" customHeight="1">
      <c r="K6" s="137" t="s">
        <v>1</v>
      </c>
    </row>
    <row r="7" spans="1:14" ht="14.25">
      <c r="A7" s="158"/>
      <c r="B7" s="159"/>
      <c r="C7" s="196"/>
      <c r="D7" s="203"/>
      <c r="E7" s="196"/>
      <c r="F7" s="204"/>
      <c r="G7" s="200" t="s">
        <v>33</v>
      </c>
      <c r="H7" s="85" t="s">
        <v>34</v>
      </c>
      <c r="I7" s="84" t="s">
        <v>149</v>
      </c>
      <c r="J7" s="84" t="s">
        <v>149</v>
      </c>
      <c r="K7" s="85" t="s">
        <v>34</v>
      </c>
    </row>
    <row r="8" spans="1:14" ht="14.25">
      <c r="A8" s="635" t="s">
        <v>73</v>
      </c>
      <c r="B8" s="636" t="s">
        <v>78</v>
      </c>
      <c r="C8" s="198" t="s">
        <v>4</v>
      </c>
      <c r="D8" s="194"/>
      <c r="E8" s="198"/>
      <c r="F8" s="205"/>
      <c r="G8" s="201" t="s">
        <v>5</v>
      </c>
      <c r="H8" s="91" t="s">
        <v>32</v>
      </c>
      <c r="I8" s="90">
        <v>42045</v>
      </c>
      <c r="J8" s="90">
        <v>42059</v>
      </c>
      <c r="K8" s="91" t="s">
        <v>32</v>
      </c>
    </row>
    <row r="9" spans="1:14" ht="17.25" customHeight="1">
      <c r="A9" s="635"/>
      <c r="B9" s="636"/>
      <c r="C9" s="199" t="s">
        <v>6</v>
      </c>
      <c r="D9" s="206"/>
      <c r="E9" s="216"/>
      <c r="F9" s="207"/>
      <c r="G9" s="202">
        <v>2015</v>
      </c>
      <c r="H9" s="591" t="s">
        <v>391</v>
      </c>
      <c r="I9" s="452" t="s">
        <v>384</v>
      </c>
      <c r="J9" s="452" t="s">
        <v>387</v>
      </c>
      <c r="K9" s="95" t="s">
        <v>386</v>
      </c>
    </row>
    <row r="10" spans="1:14" ht="18" customHeight="1">
      <c r="A10" s="160"/>
      <c r="B10" s="161"/>
      <c r="C10" s="209"/>
      <c r="D10" s="616" t="s">
        <v>7</v>
      </c>
      <c r="E10" s="617"/>
      <c r="F10" s="652"/>
      <c r="G10" s="573">
        <f>SUM(G11,G16,G18,G29,G31)</f>
        <v>573512</v>
      </c>
      <c r="H10" s="170"/>
      <c r="I10" s="170"/>
      <c r="J10" s="170"/>
      <c r="K10" s="588">
        <f>SUM(K11,K16,K18,K29,K31)</f>
        <v>573512</v>
      </c>
      <c r="L10" s="3">
        <f>SUM(J10:J10)</f>
        <v>0</v>
      </c>
      <c r="M10" s="3"/>
    </row>
    <row r="11" spans="1:14" ht="15">
      <c r="A11" s="162"/>
      <c r="B11" s="163"/>
      <c r="C11" s="210" t="s">
        <v>8</v>
      </c>
      <c r="D11" s="644" t="s">
        <v>9</v>
      </c>
      <c r="E11" s="645"/>
      <c r="F11" s="646"/>
      <c r="G11" s="166">
        <f>SUM(G12:G15)</f>
        <v>253900</v>
      </c>
      <c r="H11" s="169"/>
      <c r="I11" s="169"/>
      <c r="J11" s="169"/>
      <c r="K11" s="572">
        <f>SUM(K12:K15)</f>
        <v>253900</v>
      </c>
      <c r="L11" s="3">
        <f>SUM(J11:J11)</f>
        <v>0</v>
      </c>
      <c r="M11" s="3" t="s">
        <v>31</v>
      </c>
    </row>
    <row r="12" spans="1:14" ht="14.25">
      <c r="A12" s="162"/>
      <c r="B12" s="163">
        <v>1111</v>
      </c>
      <c r="C12" s="208"/>
      <c r="D12" s="213"/>
      <c r="E12" s="630" t="s">
        <v>209</v>
      </c>
      <c r="F12" s="631"/>
      <c r="G12" s="574">
        <v>123000</v>
      </c>
      <c r="H12" s="190"/>
      <c r="I12" s="190"/>
      <c r="J12" s="190"/>
      <c r="K12" s="589">
        <f>SUM(G12:J12)</f>
        <v>123000</v>
      </c>
    </row>
    <row r="13" spans="1:14" ht="14.25">
      <c r="A13" s="162"/>
      <c r="B13" s="163">
        <v>1112</v>
      </c>
      <c r="C13" s="208"/>
      <c r="D13" s="214"/>
      <c r="E13" s="630" t="s">
        <v>208</v>
      </c>
      <c r="F13" s="631"/>
      <c r="G13" s="575">
        <v>6000</v>
      </c>
      <c r="H13" s="190"/>
      <c r="I13" s="190"/>
      <c r="J13" s="190"/>
      <c r="K13" s="589">
        <f t="shared" ref="K13:K15" si="0">SUM(G13:J13)</f>
        <v>6000</v>
      </c>
    </row>
    <row r="14" spans="1:14" ht="14.25">
      <c r="A14" s="162"/>
      <c r="B14" s="163">
        <v>1113</v>
      </c>
      <c r="C14" s="208"/>
      <c r="D14" s="214"/>
      <c r="E14" s="630" t="s">
        <v>207</v>
      </c>
      <c r="F14" s="631"/>
      <c r="G14" s="575">
        <v>11600</v>
      </c>
      <c r="H14" s="190"/>
      <c r="I14" s="190"/>
      <c r="J14" s="190"/>
      <c r="K14" s="589">
        <f t="shared" si="0"/>
        <v>11600</v>
      </c>
      <c r="M14" s="43" t="s">
        <v>31</v>
      </c>
    </row>
    <row r="15" spans="1:14" ht="14.25">
      <c r="A15" s="162"/>
      <c r="B15" s="163">
        <v>1121</v>
      </c>
      <c r="C15" s="208"/>
      <c r="D15" s="214"/>
      <c r="E15" s="630" t="s">
        <v>206</v>
      </c>
      <c r="F15" s="631"/>
      <c r="G15" s="575">
        <v>113300</v>
      </c>
      <c r="H15" s="190"/>
      <c r="I15" s="190"/>
      <c r="J15" s="190"/>
      <c r="K15" s="589">
        <f t="shared" si="0"/>
        <v>113300</v>
      </c>
      <c r="N15" s="43" t="s">
        <v>31</v>
      </c>
    </row>
    <row r="16" spans="1:14" ht="15">
      <c r="A16" s="162"/>
      <c r="B16" s="163"/>
      <c r="C16" s="211" t="s">
        <v>8</v>
      </c>
      <c r="D16" s="641" t="s">
        <v>10</v>
      </c>
      <c r="E16" s="642"/>
      <c r="F16" s="643"/>
      <c r="G16" s="576">
        <f>G17</f>
        <v>244000</v>
      </c>
      <c r="H16" s="592"/>
      <c r="I16" s="592"/>
      <c r="J16" s="592"/>
      <c r="K16" s="572">
        <v>244000</v>
      </c>
    </row>
    <row r="17" spans="1:15" ht="14.25">
      <c r="A17" s="162"/>
      <c r="B17" s="163">
        <v>1211</v>
      </c>
      <c r="C17" s="208"/>
      <c r="D17" s="213"/>
      <c r="E17" s="630" t="s">
        <v>205</v>
      </c>
      <c r="F17" s="631"/>
      <c r="G17" s="577">
        <v>244000</v>
      </c>
      <c r="H17" s="264"/>
      <c r="I17" s="264"/>
      <c r="J17" s="190"/>
      <c r="K17" s="589">
        <f>SUM(G17:J17)</f>
        <v>244000</v>
      </c>
      <c r="M17" s="43" t="s">
        <v>31</v>
      </c>
      <c r="N17" s="43" t="s">
        <v>31</v>
      </c>
    </row>
    <row r="18" spans="1:15" ht="15">
      <c r="A18" s="162"/>
      <c r="B18" s="163"/>
      <c r="C18" s="212"/>
      <c r="D18" s="638" t="s">
        <v>11</v>
      </c>
      <c r="E18" s="639"/>
      <c r="F18" s="640"/>
      <c r="G18" s="166">
        <f>SUM(G19:G28)</f>
        <v>34112</v>
      </c>
      <c r="H18" s="169"/>
      <c r="I18" s="169"/>
      <c r="J18" s="169"/>
      <c r="K18" s="572">
        <f>SUM(K19:K26,K27:K28)</f>
        <v>34112</v>
      </c>
      <c r="L18" s="3">
        <f>SUM(J18:J18)</f>
        <v>0</v>
      </c>
      <c r="O18" s="43" t="s">
        <v>31</v>
      </c>
    </row>
    <row r="19" spans="1:15" ht="14.25">
      <c r="A19" s="266"/>
      <c r="B19" s="163">
        <v>1334</v>
      </c>
      <c r="C19" s="208" t="s">
        <v>12</v>
      </c>
      <c r="D19" s="214"/>
      <c r="E19" s="630" t="s">
        <v>204</v>
      </c>
      <c r="F19" s="631"/>
      <c r="G19" s="577">
        <v>10</v>
      </c>
      <c r="H19" s="264"/>
      <c r="I19" s="264"/>
      <c r="J19" s="190"/>
      <c r="K19" s="589">
        <f t="shared" ref="K19:K28" si="1">SUM(G19:J19)</f>
        <v>10</v>
      </c>
      <c r="M19" s="3"/>
    </row>
    <row r="20" spans="1:15" s="460" customFormat="1" ht="14.25">
      <c r="A20" s="266"/>
      <c r="B20" s="266">
        <v>1335</v>
      </c>
      <c r="C20" s="470"/>
      <c r="E20" s="471" t="s">
        <v>349</v>
      </c>
      <c r="F20" s="457"/>
      <c r="G20" s="577">
        <v>2</v>
      </c>
      <c r="H20" s="264"/>
      <c r="I20" s="264"/>
      <c r="J20" s="190"/>
      <c r="K20" s="589">
        <f t="shared" si="1"/>
        <v>2</v>
      </c>
      <c r="M20" s="3"/>
    </row>
    <row r="21" spans="1:15" ht="14.25">
      <c r="A21" s="266"/>
      <c r="B21" s="163">
        <v>1340</v>
      </c>
      <c r="C21" s="208" t="s">
        <v>8</v>
      </c>
      <c r="D21" s="214"/>
      <c r="E21" s="630" t="s">
        <v>203</v>
      </c>
      <c r="F21" s="631"/>
      <c r="G21" s="577">
        <v>21500</v>
      </c>
      <c r="H21" s="264"/>
      <c r="I21" s="264"/>
      <c r="J21" s="190"/>
      <c r="K21" s="589">
        <f t="shared" si="1"/>
        <v>21500</v>
      </c>
      <c r="L21" s="43" t="s">
        <v>31</v>
      </c>
      <c r="M21" s="43" t="s">
        <v>31</v>
      </c>
    </row>
    <row r="22" spans="1:15" ht="14.25">
      <c r="A22" s="266"/>
      <c r="B22" s="163">
        <v>1341</v>
      </c>
      <c r="C22" s="208" t="s">
        <v>8</v>
      </c>
      <c r="D22" s="214"/>
      <c r="E22" s="630" t="s">
        <v>202</v>
      </c>
      <c r="F22" s="631"/>
      <c r="G22" s="577">
        <v>1300</v>
      </c>
      <c r="H22" s="264"/>
      <c r="I22" s="264"/>
      <c r="J22" s="190"/>
      <c r="K22" s="589">
        <f t="shared" si="1"/>
        <v>1300</v>
      </c>
      <c r="M22" s="43" t="s">
        <v>31</v>
      </c>
      <c r="N22" s="43" t="s">
        <v>31</v>
      </c>
      <c r="O22" s="43" t="s">
        <v>31</v>
      </c>
    </row>
    <row r="23" spans="1:15" ht="14.25">
      <c r="A23" s="266"/>
      <c r="B23" s="163">
        <v>1342</v>
      </c>
      <c r="C23" s="208" t="s">
        <v>8</v>
      </c>
      <c r="D23" s="214"/>
      <c r="E23" s="630" t="s">
        <v>201</v>
      </c>
      <c r="F23" s="631"/>
      <c r="G23" s="577">
        <v>300</v>
      </c>
      <c r="H23" s="264"/>
      <c r="I23" s="264"/>
      <c r="J23" s="190"/>
      <c r="K23" s="589">
        <f t="shared" si="1"/>
        <v>300</v>
      </c>
    </row>
    <row r="24" spans="1:15" ht="14.25">
      <c r="A24" s="266"/>
      <c r="B24" s="163">
        <v>1343</v>
      </c>
      <c r="C24" s="208" t="s">
        <v>13</v>
      </c>
      <c r="D24" s="214"/>
      <c r="E24" s="630" t="s">
        <v>200</v>
      </c>
      <c r="F24" s="631"/>
      <c r="G24" s="577">
        <v>1500</v>
      </c>
      <c r="H24" s="264"/>
      <c r="I24" s="264"/>
      <c r="J24" s="190"/>
      <c r="K24" s="589">
        <f t="shared" si="1"/>
        <v>1500</v>
      </c>
    </row>
    <row r="25" spans="1:15" ht="14.25">
      <c r="A25" s="266"/>
      <c r="B25" s="163">
        <v>1345</v>
      </c>
      <c r="C25" s="208" t="s">
        <v>8</v>
      </c>
      <c r="D25" s="214"/>
      <c r="E25" s="630" t="s">
        <v>199</v>
      </c>
      <c r="F25" s="631"/>
      <c r="G25" s="577">
        <v>200</v>
      </c>
      <c r="H25" s="264"/>
      <c r="I25" s="264"/>
      <c r="J25" s="190"/>
      <c r="K25" s="589">
        <f t="shared" si="1"/>
        <v>200</v>
      </c>
    </row>
    <row r="26" spans="1:15" ht="14.25">
      <c r="A26" s="266"/>
      <c r="B26" s="163">
        <v>1351</v>
      </c>
      <c r="C26" s="208" t="s">
        <v>8</v>
      </c>
      <c r="D26" s="214"/>
      <c r="E26" s="630" t="s">
        <v>230</v>
      </c>
      <c r="F26" s="632"/>
      <c r="G26" s="577">
        <v>1000</v>
      </c>
      <c r="H26" s="264"/>
      <c r="I26" s="264"/>
      <c r="J26" s="190"/>
      <c r="K26" s="589">
        <f t="shared" si="1"/>
        <v>1000</v>
      </c>
    </row>
    <row r="27" spans="1:15" ht="14.25">
      <c r="A27" s="162"/>
      <c r="B27" s="163">
        <v>1353</v>
      </c>
      <c r="C27" s="215" t="s">
        <v>13</v>
      </c>
      <c r="D27" s="214"/>
      <c r="E27" s="630" t="s">
        <v>198</v>
      </c>
      <c r="F27" s="631"/>
      <c r="G27" s="577">
        <v>1300</v>
      </c>
      <c r="H27" s="264"/>
      <c r="I27" s="264"/>
      <c r="J27" s="190"/>
      <c r="K27" s="589">
        <f t="shared" si="1"/>
        <v>1300</v>
      </c>
    </row>
    <row r="28" spans="1:15" ht="14.25">
      <c r="A28" s="162"/>
      <c r="B28" s="163">
        <v>1355</v>
      </c>
      <c r="C28" s="215" t="s">
        <v>8</v>
      </c>
      <c r="D28" s="214"/>
      <c r="E28" s="630" t="s">
        <v>197</v>
      </c>
      <c r="F28" s="631"/>
      <c r="G28" s="577">
        <v>7000</v>
      </c>
      <c r="H28" s="264"/>
      <c r="I28" s="264"/>
      <c r="J28" s="190"/>
      <c r="K28" s="589">
        <f t="shared" si="1"/>
        <v>7000</v>
      </c>
    </row>
    <row r="29" spans="1:15" ht="15">
      <c r="A29" s="162"/>
      <c r="B29" s="163"/>
      <c r="C29" s="168" t="s">
        <v>8</v>
      </c>
      <c r="D29" s="647" t="s">
        <v>14</v>
      </c>
      <c r="E29" s="648"/>
      <c r="F29" s="624"/>
      <c r="G29" s="578">
        <v>14000</v>
      </c>
      <c r="H29" s="592"/>
      <c r="I29" s="592"/>
      <c r="J29" s="592"/>
      <c r="K29" s="542">
        <f>SUM(G29:J29)</f>
        <v>14000</v>
      </c>
      <c r="M29" s="43" t="s">
        <v>31</v>
      </c>
    </row>
    <row r="30" spans="1:15" ht="14.25">
      <c r="A30" s="162"/>
      <c r="B30" s="163">
        <v>1361</v>
      </c>
      <c r="C30" s="164"/>
      <c r="D30" s="214"/>
      <c r="E30" s="656" t="s">
        <v>195</v>
      </c>
      <c r="F30" s="657"/>
      <c r="G30" s="579">
        <v>14000</v>
      </c>
      <c r="H30" s="190"/>
      <c r="I30" s="190"/>
      <c r="J30" s="190"/>
      <c r="K30" s="589">
        <v>14000</v>
      </c>
      <c r="M30" s="43" t="s">
        <v>31</v>
      </c>
    </row>
    <row r="31" spans="1:15" ht="15">
      <c r="A31" s="173"/>
      <c r="B31" s="83"/>
      <c r="C31" s="168" t="s">
        <v>8</v>
      </c>
      <c r="D31" s="649" t="s">
        <v>15</v>
      </c>
      <c r="E31" s="650"/>
      <c r="F31" s="651"/>
      <c r="G31" s="578">
        <v>27500</v>
      </c>
      <c r="H31" s="592"/>
      <c r="I31" s="592"/>
      <c r="J31" s="592"/>
      <c r="K31" s="590">
        <f>SUM(G32:J32)</f>
        <v>27500</v>
      </c>
    </row>
    <row r="32" spans="1:15" ht="14.25">
      <c r="A32" s="185"/>
      <c r="B32" s="186">
        <v>1511</v>
      </c>
      <c r="C32" s="187"/>
      <c r="D32" s="214"/>
      <c r="E32" s="628" t="s">
        <v>196</v>
      </c>
      <c r="F32" s="629"/>
      <c r="G32" s="580">
        <v>27500</v>
      </c>
      <c r="H32" s="190"/>
      <c r="I32" s="190"/>
      <c r="J32" s="190"/>
      <c r="K32" s="589">
        <f>SUM(G32:J32)</f>
        <v>27500</v>
      </c>
    </row>
    <row r="33" spans="1:14" ht="18" customHeight="1">
      <c r="A33" s="222"/>
      <c r="B33" s="223"/>
      <c r="C33" s="224"/>
      <c r="D33" s="616" t="s">
        <v>16</v>
      </c>
      <c r="E33" s="617"/>
      <c r="F33" s="652"/>
      <c r="G33" s="581">
        <f>SUM(G34,G47,G58,G60,G66)</f>
        <v>20706</v>
      </c>
      <c r="H33" s="170"/>
      <c r="I33" s="170"/>
      <c r="J33" s="170"/>
      <c r="K33" s="490">
        <f>SUM(K34,K47,K58,K60,K66)</f>
        <v>20706</v>
      </c>
      <c r="L33" s="3">
        <f>SUM(J33:J33)</f>
        <v>0</v>
      </c>
      <c r="N33" s="43" t="s">
        <v>31</v>
      </c>
    </row>
    <row r="34" spans="1:14" ht="15">
      <c r="A34" s="175"/>
      <c r="B34" s="221"/>
      <c r="C34" s="172"/>
      <c r="D34" s="653" t="s">
        <v>17</v>
      </c>
      <c r="E34" s="654"/>
      <c r="F34" s="655"/>
      <c r="G34" s="166">
        <f>SUM(G35:G46)</f>
        <v>12302</v>
      </c>
      <c r="H34" s="169"/>
      <c r="I34" s="169"/>
      <c r="J34" s="169"/>
      <c r="K34" s="572">
        <f>SUM(K35:K46)</f>
        <v>12302</v>
      </c>
      <c r="L34" s="3">
        <f>SUM(J34:J34)</f>
        <v>0</v>
      </c>
    </row>
    <row r="35" spans="1:14" ht="14.25">
      <c r="A35" s="162">
        <v>1014</v>
      </c>
      <c r="B35" s="163">
        <v>2111</v>
      </c>
      <c r="C35" s="164" t="s">
        <v>12</v>
      </c>
      <c r="D35" s="214"/>
      <c r="E35" s="609" t="s">
        <v>210</v>
      </c>
      <c r="F35" s="610"/>
      <c r="G35" s="582">
        <v>440</v>
      </c>
      <c r="H35" s="593"/>
      <c r="I35" s="593"/>
      <c r="J35" s="593"/>
      <c r="K35" s="589">
        <f t="shared" ref="K35:K46" si="2">SUM(G35:J35)</f>
        <v>440</v>
      </c>
    </row>
    <row r="36" spans="1:14" ht="14.25">
      <c r="A36" s="162">
        <v>2219</v>
      </c>
      <c r="B36" s="163">
        <v>2111</v>
      </c>
      <c r="C36" s="164" t="s">
        <v>18</v>
      </c>
      <c r="D36" s="214"/>
      <c r="E36" s="609" t="s">
        <v>211</v>
      </c>
      <c r="F36" s="610"/>
      <c r="G36" s="583">
        <v>5500</v>
      </c>
      <c r="H36" s="190"/>
      <c r="I36" s="190"/>
      <c r="J36" s="190"/>
      <c r="K36" s="589">
        <f t="shared" si="2"/>
        <v>5500</v>
      </c>
    </row>
    <row r="37" spans="1:14" ht="14.25">
      <c r="A37" s="162">
        <v>2219</v>
      </c>
      <c r="B37" s="163">
        <v>2111</v>
      </c>
      <c r="C37" s="164" t="s">
        <v>20</v>
      </c>
      <c r="D37" s="214"/>
      <c r="E37" s="609" t="s">
        <v>212</v>
      </c>
      <c r="F37" s="610"/>
      <c r="G37" s="583">
        <v>1500</v>
      </c>
      <c r="H37" s="190"/>
      <c r="I37" s="190"/>
      <c r="J37" s="190"/>
      <c r="K37" s="589">
        <f t="shared" si="2"/>
        <v>1500</v>
      </c>
    </row>
    <row r="38" spans="1:14" ht="14.25">
      <c r="A38" s="162">
        <v>3319</v>
      </c>
      <c r="B38" s="163">
        <v>2111</v>
      </c>
      <c r="C38" s="164" t="s">
        <v>44</v>
      </c>
      <c r="D38" s="214"/>
      <c r="E38" s="609" t="s">
        <v>213</v>
      </c>
      <c r="F38" s="610"/>
      <c r="G38" s="583">
        <v>100</v>
      </c>
      <c r="H38" s="190"/>
      <c r="I38" s="190"/>
      <c r="J38" s="190"/>
      <c r="K38" s="589">
        <f t="shared" si="2"/>
        <v>100</v>
      </c>
    </row>
    <row r="39" spans="1:14" ht="14.25">
      <c r="A39" s="162">
        <v>3612</v>
      </c>
      <c r="B39" s="163">
        <v>2111</v>
      </c>
      <c r="C39" s="164" t="s">
        <v>19</v>
      </c>
      <c r="D39" s="214"/>
      <c r="E39" s="609" t="s">
        <v>214</v>
      </c>
      <c r="F39" s="610"/>
      <c r="G39" s="583">
        <v>34</v>
      </c>
      <c r="H39" s="190"/>
      <c r="I39" s="190"/>
      <c r="J39" s="190"/>
      <c r="K39" s="589">
        <f t="shared" si="2"/>
        <v>34</v>
      </c>
      <c r="L39" s="43" t="s">
        <v>31</v>
      </c>
      <c r="N39" s="43" t="s">
        <v>31</v>
      </c>
    </row>
    <row r="40" spans="1:14" ht="14.25">
      <c r="A40" s="162">
        <v>3613</v>
      </c>
      <c r="B40" s="163">
        <v>2111</v>
      </c>
      <c r="C40" s="164" t="s">
        <v>19</v>
      </c>
      <c r="D40" s="214"/>
      <c r="E40" s="609" t="s">
        <v>215</v>
      </c>
      <c r="F40" s="610"/>
      <c r="G40" s="583">
        <v>60</v>
      </c>
      <c r="H40" s="190"/>
      <c r="I40" s="190"/>
      <c r="J40" s="190"/>
      <c r="K40" s="589">
        <f t="shared" si="2"/>
        <v>60</v>
      </c>
    </row>
    <row r="41" spans="1:14" ht="14.25">
      <c r="A41" s="162">
        <v>3632</v>
      </c>
      <c r="B41" s="163">
        <v>2111</v>
      </c>
      <c r="C41" s="164" t="s">
        <v>19</v>
      </c>
      <c r="D41" s="214"/>
      <c r="E41" s="609" t="s">
        <v>216</v>
      </c>
      <c r="F41" s="610"/>
      <c r="G41" s="583">
        <v>1006</v>
      </c>
      <c r="H41" s="190"/>
      <c r="I41" s="190"/>
      <c r="J41" s="190"/>
      <c r="K41" s="589">
        <f t="shared" si="2"/>
        <v>1006</v>
      </c>
    </row>
    <row r="42" spans="1:14" ht="14.25">
      <c r="A42" s="162">
        <v>3635</v>
      </c>
      <c r="B42" s="163">
        <v>2111</v>
      </c>
      <c r="C42" s="164" t="s">
        <v>25</v>
      </c>
      <c r="D42" s="214"/>
      <c r="E42" s="609" t="s">
        <v>217</v>
      </c>
      <c r="F42" s="610"/>
      <c r="G42" s="583">
        <v>172</v>
      </c>
      <c r="H42" s="190"/>
      <c r="I42" s="190"/>
      <c r="J42" s="190"/>
      <c r="K42" s="589">
        <f t="shared" si="2"/>
        <v>172</v>
      </c>
    </row>
    <row r="43" spans="1:14" ht="15.75" customHeight="1">
      <c r="A43" s="162">
        <v>3639</v>
      </c>
      <c r="B43" s="163">
        <v>2111</v>
      </c>
      <c r="C43" s="164" t="s">
        <v>25</v>
      </c>
      <c r="D43" s="214"/>
      <c r="E43" s="625" t="s">
        <v>350</v>
      </c>
      <c r="F43" s="626"/>
      <c r="G43" s="583">
        <v>30</v>
      </c>
      <c r="H43" s="190"/>
      <c r="I43" s="190"/>
      <c r="J43" s="190"/>
      <c r="K43" s="589">
        <f t="shared" si="2"/>
        <v>30</v>
      </c>
    </row>
    <row r="44" spans="1:14" ht="15" customHeight="1">
      <c r="A44" s="162">
        <v>3639</v>
      </c>
      <c r="B44" s="163">
        <v>2111</v>
      </c>
      <c r="C44" s="164" t="s">
        <v>19</v>
      </c>
      <c r="D44" s="214"/>
      <c r="E44" s="627" t="s">
        <v>351</v>
      </c>
      <c r="F44" s="608"/>
      <c r="G44" s="583">
        <v>50</v>
      </c>
      <c r="H44" s="190"/>
      <c r="I44" s="190"/>
      <c r="J44" s="190"/>
      <c r="K44" s="589">
        <f t="shared" si="2"/>
        <v>50</v>
      </c>
    </row>
    <row r="45" spans="1:14" s="460" customFormat="1" ht="15" customHeight="1">
      <c r="A45" s="162">
        <v>3725</v>
      </c>
      <c r="B45" s="163">
        <v>2111</v>
      </c>
      <c r="C45" s="164" t="s">
        <v>191</v>
      </c>
      <c r="D45" s="214"/>
      <c r="E45" s="607" t="s">
        <v>352</v>
      </c>
      <c r="F45" s="608"/>
      <c r="G45" s="583">
        <v>2900</v>
      </c>
      <c r="H45" s="190"/>
      <c r="I45" s="190"/>
      <c r="J45" s="190"/>
      <c r="K45" s="589">
        <f t="shared" ref="K45" si="3">SUM(G45:J45)</f>
        <v>2900</v>
      </c>
    </row>
    <row r="46" spans="1:14" ht="14.25">
      <c r="A46" s="173">
        <v>6171</v>
      </c>
      <c r="B46" s="83">
        <v>2111</v>
      </c>
      <c r="C46" s="167" t="s">
        <v>20</v>
      </c>
      <c r="D46" s="214"/>
      <c r="E46" s="609" t="s">
        <v>218</v>
      </c>
      <c r="F46" s="610"/>
      <c r="G46" s="579">
        <v>510</v>
      </c>
      <c r="H46" s="190"/>
      <c r="I46" s="190"/>
      <c r="J46" s="190"/>
      <c r="K46" s="589">
        <f t="shared" si="2"/>
        <v>510</v>
      </c>
    </row>
    <row r="47" spans="1:14" ht="15">
      <c r="A47" s="99"/>
      <c r="B47" s="99"/>
      <c r="C47" s="174"/>
      <c r="D47" s="619" t="s">
        <v>21</v>
      </c>
      <c r="E47" s="620"/>
      <c r="F47" s="621"/>
      <c r="G47" s="584">
        <f t="shared" ref="G47" si="4">SUM(G48:G57)</f>
        <v>2794</v>
      </c>
      <c r="H47" s="169"/>
      <c r="I47" s="169"/>
      <c r="J47" s="169"/>
      <c r="K47" s="542">
        <f>SUM(K48:K57)</f>
        <v>2794</v>
      </c>
      <c r="M47" s="3" t="s">
        <v>31</v>
      </c>
    </row>
    <row r="48" spans="1:14" ht="14.25">
      <c r="A48" s="175">
        <v>3639</v>
      </c>
      <c r="B48" s="94">
        <v>2119</v>
      </c>
      <c r="C48" s="176" t="s">
        <v>19</v>
      </c>
      <c r="D48" s="214"/>
      <c r="E48" s="609" t="s">
        <v>219</v>
      </c>
      <c r="F48" s="610"/>
      <c r="G48" s="577">
        <v>500</v>
      </c>
      <c r="H48" s="264"/>
      <c r="I48" s="264"/>
      <c r="J48" s="190"/>
      <c r="K48" s="589">
        <f t="shared" ref="K48:K57" si="5">SUM(G48:J48)</f>
        <v>500</v>
      </c>
    </row>
    <row r="49" spans="1:15" ht="14.25">
      <c r="A49" s="162">
        <v>3639</v>
      </c>
      <c r="B49" s="163">
        <v>2131</v>
      </c>
      <c r="C49" s="164" t="s">
        <v>19</v>
      </c>
      <c r="D49" s="214"/>
      <c r="E49" s="609" t="s">
        <v>220</v>
      </c>
      <c r="F49" s="610"/>
      <c r="G49" s="577">
        <v>993</v>
      </c>
      <c r="H49" s="264"/>
      <c r="I49" s="264"/>
      <c r="J49" s="190"/>
      <c r="K49" s="589">
        <f t="shared" si="5"/>
        <v>993</v>
      </c>
    </row>
    <row r="50" spans="1:15" ht="14.25">
      <c r="A50" s="162">
        <v>2232</v>
      </c>
      <c r="B50" s="163">
        <v>2132</v>
      </c>
      <c r="C50" s="164" t="s">
        <v>19</v>
      </c>
      <c r="D50" s="214"/>
      <c r="E50" s="609" t="s">
        <v>221</v>
      </c>
      <c r="F50" s="610"/>
      <c r="G50" s="577">
        <v>2</v>
      </c>
      <c r="H50" s="264"/>
      <c r="I50" s="264"/>
      <c r="J50" s="190"/>
      <c r="K50" s="589">
        <f t="shared" si="5"/>
        <v>2</v>
      </c>
    </row>
    <row r="51" spans="1:15" ht="14.25">
      <c r="A51" s="162">
        <v>3612</v>
      </c>
      <c r="B51" s="163">
        <v>2132</v>
      </c>
      <c r="C51" s="164" t="s">
        <v>19</v>
      </c>
      <c r="D51" s="214"/>
      <c r="E51" s="609" t="s">
        <v>102</v>
      </c>
      <c r="F51" s="610"/>
      <c r="G51" s="577">
        <v>99</v>
      </c>
      <c r="H51" s="264"/>
      <c r="I51" s="264"/>
      <c r="J51" s="190"/>
      <c r="K51" s="589">
        <f t="shared" si="5"/>
        <v>99</v>
      </c>
      <c r="M51" s="43" t="s">
        <v>31</v>
      </c>
    </row>
    <row r="52" spans="1:15" ht="14.25">
      <c r="A52" s="162">
        <v>3613</v>
      </c>
      <c r="B52" s="163">
        <v>2132</v>
      </c>
      <c r="C52" s="164" t="s">
        <v>19</v>
      </c>
      <c r="D52" s="214"/>
      <c r="E52" s="609" t="s">
        <v>222</v>
      </c>
      <c r="F52" s="610"/>
      <c r="G52" s="577">
        <v>498</v>
      </c>
      <c r="H52" s="264"/>
      <c r="I52" s="264"/>
      <c r="J52" s="190"/>
      <c r="K52" s="589">
        <f t="shared" si="5"/>
        <v>498</v>
      </c>
      <c r="M52" s="43" t="s">
        <v>31</v>
      </c>
    </row>
    <row r="53" spans="1:15" ht="14.25">
      <c r="A53" s="162">
        <v>3631</v>
      </c>
      <c r="B53" s="163">
        <v>2132</v>
      </c>
      <c r="C53" s="164" t="s">
        <v>19</v>
      </c>
      <c r="D53" s="214"/>
      <c r="E53" s="609" t="s">
        <v>223</v>
      </c>
      <c r="F53" s="610"/>
      <c r="G53" s="577">
        <v>100</v>
      </c>
      <c r="H53" s="264"/>
      <c r="I53" s="264"/>
      <c r="J53" s="184"/>
      <c r="K53" s="589">
        <f t="shared" si="5"/>
        <v>100</v>
      </c>
      <c r="M53" s="43" t="s">
        <v>31</v>
      </c>
    </row>
    <row r="54" spans="1:15" ht="14.25">
      <c r="A54" s="177">
        <v>3632</v>
      </c>
      <c r="B54" s="178">
        <v>2132</v>
      </c>
      <c r="C54" s="179" t="s">
        <v>19</v>
      </c>
      <c r="D54" s="214"/>
      <c r="E54" s="609" t="s">
        <v>224</v>
      </c>
      <c r="F54" s="610"/>
      <c r="G54" s="577">
        <v>455</v>
      </c>
      <c r="H54" s="264"/>
      <c r="I54" s="264"/>
      <c r="J54" s="184"/>
      <c r="K54" s="589">
        <f t="shared" si="5"/>
        <v>455</v>
      </c>
      <c r="M54" s="43" t="s">
        <v>31</v>
      </c>
    </row>
    <row r="55" spans="1:15" ht="14.25">
      <c r="A55" s="180">
        <v>3639</v>
      </c>
      <c r="B55" s="181">
        <v>2132</v>
      </c>
      <c r="C55" s="182" t="s">
        <v>19</v>
      </c>
      <c r="D55" s="214"/>
      <c r="E55" s="609" t="s">
        <v>225</v>
      </c>
      <c r="F55" s="610"/>
      <c r="G55" s="577">
        <v>28</v>
      </c>
      <c r="H55" s="264"/>
      <c r="I55" s="264"/>
      <c r="J55" s="184"/>
      <c r="K55" s="589">
        <f t="shared" si="5"/>
        <v>28</v>
      </c>
    </row>
    <row r="56" spans="1:15" ht="14.25">
      <c r="A56" s="99">
        <v>3745</v>
      </c>
      <c r="B56" s="99">
        <v>2132</v>
      </c>
      <c r="C56" s="183" t="s">
        <v>19</v>
      </c>
      <c r="D56" s="214"/>
      <c r="E56" s="609" t="s">
        <v>226</v>
      </c>
      <c r="F56" s="610"/>
      <c r="G56" s="577">
        <v>99</v>
      </c>
      <c r="H56" s="264"/>
      <c r="I56" s="264"/>
      <c r="J56" s="184"/>
      <c r="K56" s="589">
        <f t="shared" si="5"/>
        <v>99</v>
      </c>
      <c r="O56" s="43" t="s">
        <v>31</v>
      </c>
    </row>
    <row r="57" spans="1:15" ht="14.25">
      <c r="A57" s="99">
        <v>6171</v>
      </c>
      <c r="B57" s="99">
        <v>2132</v>
      </c>
      <c r="C57" s="183" t="s">
        <v>20</v>
      </c>
      <c r="D57" s="214"/>
      <c r="E57" s="609" t="s">
        <v>128</v>
      </c>
      <c r="F57" s="610"/>
      <c r="G57" s="577">
        <v>20</v>
      </c>
      <c r="H57" s="264"/>
      <c r="I57" s="264"/>
      <c r="J57" s="184"/>
      <c r="K57" s="589">
        <f t="shared" si="5"/>
        <v>20</v>
      </c>
    </row>
    <row r="58" spans="1:15" ht="15">
      <c r="A58" s="99"/>
      <c r="B58" s="99"/>
      <c r="C58" s="174" t="s">
        <v>8</v>
      </c>
      <c r="D58" s="619" t="s">
        <v>23</v>
      </c>
      <c r="E58" s="620"/>
      <c r="F58" s="621"/>
      <c r="G58" s="584">
        <v>250</v>
      </c>
      <c r="H58" s="169"/>
      <c r="I58" s="169"/>
      <c r="J58" s="169"/>
      <c r="K58" s="572">
        <f>SUM(G58:J58)</f>
        <v>250</v>
      </c>
      <c r="M58" s="3"/>
      <c r="N58" s="43" t="s">
        <v>31</v>
      </c>
    </row>
    <row r="59" spans="1:15" ht="14.25">
      <c r="A59" s="185">
        <v>6310</v>
      </c>
      <c r="B59" s="186">
        <v>2141</v>
      </c>
      <c r="C59" s="187"/>
      <c r="D59" s="214"/>
      <c r="E59" s="618" t="s">
        <v>227</v>
      </c>
      <c r="F59" s="618"/>
      <c r="G59" s="585">
        <v>250</v>
      </c>
      <c r="H59" s="184"/>
      <c r="I59" s="184"/>
      <c r="J59" s="184"/>
      <c r="K59" s="589">
        <f>SUM(G59:J59)</f>
        <v>250</v>
      </c>
      <c r="O59" s="43" t="s">
        <v>31</v>
      </c>
    </row>
    <row r="60" spans="1:15" ht="15">
      <c r="A60" s="162"/>
      <c r="B60" s="171"/>
      <c r="C60" s="164"/>
      <c r="D60" s="622" t="s">
        <v>24</v>
      </c>
      <c r="E60" s="623"/>
      <c r="F60" s="624"/>
      <c r="G60" s="166">
        <f>SUM(G61:G65)</f>
        <v>4160</v>
      </c>
      <c r="H60" s="169"/>
      <c r="I60" s="169"/>
      <c r="J60" s="169"/>
      <c r="K60" s="542">
        <f>SUM(K61:K65)</f>
        <v>4160</v>
      </c>
      <c r="L60" s="3">
        <f>SUM(J60:J60)</f>
        <v>0</v>
      </c>
      <c r="M60" s="3"/>
    </row>
    <row r="61" spans="1:15" ht="14.25">
      <c r="A61" s="266">
        <v>2169</v>
      </c>
      <c r="B61" s="266">
        <v>2212</v>
      </c>
      <c r="C61" s="470" t="s">
        <v>25</v>
      </c>
      <c r="D61" s="476" t="s">
        <v>354</v>
      </c>
      <c r="E61" s="471"/>
      <c r="F61" s="471"/>
      <c r="G61" s="577">
        <v>10</v>
      </c>
      <c r="H61" s="264"/>
      <c r="I61" s="264"/>
      <c r="J61" s="184"/>
      <c r="K61" s="589">
        <f t="shared" ref="K61:K65" si="6">SUM(G61:J61)</f>
        <v>10</v>
      </c>
      <c r="M61" s="43" t="s">
        <v>31</v>
      </c>
    </row>
    <row r="62" spans="1:15" ht="14.25">
      <c r="A62" s="266">
        <v>2299</v>
      </c>
      <c r="B62" s="266">
        <v>2212</v>
      </c>
      <c r="C62" s="470" t="s">
        <v>13</v>
      </c>
      <c r="D62" s="476" t="s">
        <v>355</v>
      </c>
      <c r="E62" s="471"/>
      <c r="F62" s="471"/>
      <c r="G62" s="577">
        <v>2200</v>
      </c>
      <c r="H62" s="264"/>
      <c r="I62" s="264"/>
      <c r="J62" s="184"/>
      <c r="K62" s="589">
        <f t="shared" si="6"/>
        <v>2200</v>
      </c>
    </row>
    <row r="63" spans="1:15" ht="14.25">
      <c r="A63" s="266">
        <v>3769</v>
      </c>
      <c r="B63" s="266">
        <v>2212</v>
      </c>
      <c r="C63" s="470" t="s">
        <v>12</v>
      </c>
      <c r="D63" s="476" t="s">
        <v>356</v>
      </c>
      <c r="E63" s="471"/>
      <c r="F63" s="471"/>
      <c r="G63" s="577">
        <v>50</v>
      </c>
      <c r="H63" s="264"/>
      <c r="I63" s="264"/>
      <c r="J63" s="184"/>
      <c r="K63" s="589">
        <f t="shared" si="6"/>
        <v>50</v>
      </c>
      <c r="L63" s="43" t="s">
        <v>31</v>
      </c>
    </row>
    <row r="64" spans="1:15" ht="14.25">
      <c r="A64" s="266">
        <v>5311</v>
      </c>
      <c r="B64" s="266">
        <v>2212</v>
      </c>
      <c r="C64" s="470" t="s">
        <v>18</v>
      </c>
      <c r="D64" s="476" t="s">
        <v>357</v>
      </c>
      <c r="E64" s="471"/>
      <c r="F64" s="471"/>
      <c r="G64" s="577">
        <v>1550</v>
      </c>
      <c r="H64" s="264"/>
      <c r="I64" s="264"/>
      <c r="J64" s="184"/>
      <c r="K64" s="589">
        <f t="shared" si="6"/>
        <v>1550</v>
      </c>
      <c r="M64" s="43" t="s">
        <v>31</v>
      </c>
      <c r="N64" s="43" t="s">
        <v>31</v>
      </c>
    </row>
    <row r="65" spans="1:17" ht="14.25">
      <c r="A65" s="266">
        <v>6171</v>
      </c>
      <c r="B65" s="266">
        <v>2212</v>
      </c>
      <c r="C65" s="477" t="s">
        <v>13</v>
      </c>
      <c r="D65" s="476" t="s">
        <v>353</v>
      </c>
      <c r="E65" s="471"/>
      <c r="F65" s="471"/>
      <c r="G65" s="577">
        <v>350</v>
      </c>
      <c r="H65" s="264"/>
      <c r="I65" s="264"/>
      <c r="J65" s="184"/>
      <c r="K65" s="589">
        <f t="shared" si="6"/>
        <v>350</v>
      </c>
      <c r="M65" s="43" t="s">
        <v>31</v>
      </c>
      <c r="O65" s="43" t="s">
        <v>31</v>
      </c>
    </row>
    <row r="66" spans="1:17" ht="15" customHeight="1">
      <c r="A66" s="188"/>
      <c r="B66" s="171"/>
      <c r="C66" s="478"/>
      <c r="D66" s="611" t="s">
        <v>26</v>
      </c>
      <c r="E66" s="612"/>
      <c r="F66" s="613"/>
      <c r="G66" s="166">
        <f>SUM(G67:G68)</f>
        <v>1200</v>
      </c>
      <c r="H66" s="169"/>
      <c r="I66" s="169"/>
      <c r="J66" s="169"/>
      <c r="K66" s="572">
        <f>SUM(K67:K68)</f>
        <v>1200</v>
      </c>
      <c r="L66" s="3">
        <f>SUM(J66:J66)</f>
        <v>0</v>
      </c>
      <c r="M66" s="43" t="s">
        <v>31</v>
      </c>
      <c r="N66" s="43" t="s">
        <v>31</v>
      </c>
      <c r="Q66" s="43" t="s">
        <v>31</v>
      </c>
    </row>
    <row r="67" spans="1:17" ht="14.25">
      <c r="A67" s="162"/>
      <c r="B67" s="414">
        <v>2324</v>
      </c>
      <c r="C67" s="473"/>
      <c r="D67" s="214"/>
      <c r="E67" s="609" t="s">
        <v>228</v>
      </c>
      <c r="F67" s="610"/>
      <c r="G67" s="586">
        <v>500</v>
      </c>
      <c r="H67" s="184"/>
      <c r="I67" s="184"/>
      <c r="J67" s="184"/>
      <c r="K67" s="589">
        <f t="shared" ref="K67:K68" si="7">SUM(G67:J67)</f>
        <v>500</v>
      </c>
    </row>
    <row r="68" spans="1:17" ht="14.25">
      <c r="A68" s="162"/>
      <c r="B68" s="163">
        <v>2329</v>
      </c>
      <c r="C68" s="176"/>
      <c r="D68" s="214"/>
      <c r="E68" s="609" t="s">
        <v>229</v>
      </c>
      <c r="F68" s="610"/>
      <c r="G68" s="587">
        <v>700</v>
      </c>
      <c r="H68" s="184"/>
      <c r="I68" s="184"/>
      <c r="J68" s="184"/>
      <c r="K68" s="589">
        <f t="shared" si="7"/>
        <v>700</v>
      </c>
      <c r="M68" s="3"/>
    </row>
    <row r="69" spans="1:17" ht="18" customHeight="1">
      <c r="A69" s="222"/>
      <c r="B69" s="223"/>
      <c r="C69" s="225" t="s">
        <v>8</v>
      </c>
      <c r="D69" s="616" t="s">
        <v>27</v>
      </c>
      <c r="E69" s="617"/>
      <c r="F69" s="617"/>
      <c r="G69" s="581">
        <f>SUM(G70)</f>
        <v>40798</v>
      </c>
      <c r="H69" s="170"/>
      <c r="I69" s="170"/>
      <c r="J69" s="170"/>
      <c r="K69" s="490">
        <f>SUM(K70)</f>
        <v>40798</v>
      </c>
      <c r="M69" s="43" t="s">
        <v>31</v>
      </c>
    </row>
    <row r="70" spans="1:17" ht="15">
      <c r="A70" s="481"/>
      <c r="B70" s="486"/>
      <c r="C70" s="483"/>
      <c r="D70" s="614" t="s">
        <v>28</v>
      </c>
      <c r="E70" s="615"/>
      <c r="F70" s="615"/>
      <c r="G70" s="169">
        <v>40798</v>
      </c>
      <c r="H70" s="169"/>
      <c r="I70" s="169"/>
      <c r="J70" s="169"/>
      <c r="K70" s="491">
        <f>SUM(K71)</f>
        <v>40798</v>
      </c>
      <c r="L70" s="3">
        <f>SUM(J70:J70)</f>
        <v>0</v>
      </c>
      <c r="N70" s="43" t="s">
        <v>31</v>
      </c>
    </row>
    <row r="71" spans="1:17" s="12" customFormat="1" ht="14.25">
      <c r="A71" s="482"/>
      <c r="B71" s="487">
        <v>4112</v>
      </c>
      <c r="C71" s="484"/>
      <c r="D71" s="214"/>
      <c r="E71" s="480" t="s">
        <v>29</v>
      </c>
      <c r="F71" s="479"/>
      <c r="G71" s="189">
        <v>40798</v>
      </c>
      <c r="H71" s="189"/>
      <c r="I71" s="189"/>
      <c r="J71" s="189"/>
      <c r="K71" s="165">
        <f t="shared" ref="K71" si="8">SUM(G71:J71)</f>
        <v>40798</v>
      </c>
      <c r="L71" s="67"/>
    </row>
    <row r="72" spans="1:17" ht="15">
      <c r="A72" s="197"/>
      <c r="B72" s="488"/>
      <c r="C72" s="485"/>
      <c r="D72" s="220"/>
      <c r="E72" s="387"/>
      <c r="F72" s="489" t="s">
        <v>30</v>
      </c>
      <c r="G72" s="492">
        <f>G10+G33+G69</f>
        <v>635016</v>
      </c>
      <c r="H72" s="492"/>
      <c r="I72" s="492"/>
      <c r="J72" s="492"/>
      <c r="K72" s="386">
        <f>K10+K33+K69</f>
        <v>635016</v>
      </c>
      <c r="L72" s="3">
        <f>SUM(J72:J72)</f>
        <v>0</v>
      </c>
      <c r="M72" s="3" t="s">
        <v>31</v>
      </c>
      <c r="N72" s="43" t="s">
        <v>31</v>
      </c>
    </row>
    <row r="73" spans="1:17">
      <c r="A73" s="5"/>
      <c r="B73" s="5"/>
      <c r="C73" s="6"/>
      <c r="D73" s="6"/>
      <c r="E73" s="6"/>
      <c r="F73" s="7"/>
      <c r="G73" s="8"/>
      <c r="H73" s="8"/>
      <c r="I73" s="8"/>
      <c r="J73" s="8"/>
      <c r="K73" s="8"/>
      <c r="L73" s="8"/>
      <c r="M73" s="3"/>
    </row>
    <row r="74" spans="1:17">
      <c r="A74" s="5"/>
      <c r="B74" s="5"/>
      <c r="C74" s="6"/>
      <c r="D74" s="6"/>
      <c r="E74" s="6"/>
      <c r="F74" s="4"/>
      <c r="G74" s="8"/>
      <c r="H74" s="8"/>
      <c r="I74" s="8"/>
      <c r="J74" s="8"/>
      <c r="K74" s="8" t="s">
        <v>31</v>
      </c>
      <c r="L74" s="8"/>
      <c r="M74" s="3"/>
    </row>
    <row r="75" spans="1:17">
      <c r="F75" s="43" t="s">
        <v>31</v>
      </c>
      <c r="G75" s="43" t="s">
        <v>31</v>
      </c>
      <c r="J75" s="3"/>
      <c r="K75" s="3"/>
    </row>
    <row r="76" spans="1:17">
      <c r="C76" s="43" t="s">
        <v>31</v>
      </c>
      <c r="F76" s="43" t="s">
        <v>31</v>
      </c>
      <c r="J76" s="3"/>
    </row>
    <row r="78" spans="1:17">
      <c r="B78" s="43" t="s">
        <v>31</v>
      </c>
      <c r="J78" s="3"/>
      <c r="K78" s="43" t="s">
        <v>31</v>
      </c>
    </row>
    <row r="79" spans="1:17">
      <c r="G79" s="43" t="s">
        <v>31</v>
      </c>
    </row>
    <row r="90" spans="1:12">
      <c r="F90" s="43" t="s">
        <v>31</v>
      </c>
    </row>
    <row r="91" spans="1:12">
      <c r="F91" s="43" t="s">
        <v>31</v>
      </c>
      <c r="L91" s="43" t="s">
        <v>31</v>
      </c>
    </row>
    <row r="92" spans="1:12">
      <c r="A92" s="43" t="s">
        <v>31</v>
      </c>
    </row>
    <row r="93" spans="1:12">
      <c r="B93" s="43" t="s">
        <v>31</v>
      </c>
    </row>
    <row r="94" spans="1:12" ht="23.25">
      <c r="A94" s="634"/>
      <c r="B94" s="634"/>
      <c r="C94" s="634"/>
      <c r="D94" s="634"/>
      <c r="E94" s="634"/>
      <c r="F94" s="634"/>
      <c r="G94" s="634"/>
      <c r="H94" s="634"/>
      <c r="I94" s="634"/>
      <c r="J94" s="634"/>
    </row>
    <row r="95" spans="1:12" ht="23.25">
      <c r="F95" s="14"/>
      <c r="G95" s="14"/>
      <c r="H95" s="14"/>
      <c r="I95" s="14"/>
      <c r="J95" s="14"/>
    </row>
    <row r="96" spans="1:12" ht="23.25">
      <c r="F96" s="14"/>
      <c r="G96" s="14"/>
      <c r="H96" s="14"/>
      <c r="I96" s="14"/>
      <c r="J96" s="14"/>
    </row>
  </sheetData>
  <mergeCells count="60">
    <mergeCell ref="A1:K1"/>
    <mergeCell ref="A94:J94"/>
    <mergeCell ref="A8:A9"/>
    <mergeCell ref="B8:B9"/>
    <mergeCell ref="A4:K4"/>
    <mergeCell ref="D18:F18"/>
    <mergeCell ref="D16:F16"/>
    <mergeCell ref="D11:F11"/>
    <mergeCell ref="D29:F29"/>
    <mergeCell ref="D31:F31"/>
    <mergeCell ref="D10:F10"/>
    <mergeCell ref="D33:F33"/>
    <mergeCell ref="D34:F34"/>
    <mergeCell ref="E27:F27"/>
    <mergeCell ref="E28:F28"/>
    <mergeCell ref="E30:F30"/>
    <mergeCell ref="E32:F32"/>
    <mergeCell ref="E12:F12"/>
    <mergeCell ref="E13:F13"/>
    <mergeCell ref="E14:F14"/>
    <mergeCell ref="E15:F15"/>
    <mergeCell ref="E17:F17"/>
    <mergeCell ref="E19:F19"/>
    <mergeCell ref="E21:F21"/>
    <mergeCell ref="E22:F22"/>
    <mergeCell ref="E23:F23"/>
    <mergeCell ref="E24:F24"/>
    <mergeCell ref="E25:F25"/>
    <mergeCell ref="E26:F26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54:F54"/>
    <mergeCell ref="E46:F46"/>
    <mergeCell ref="E48:F48"/>
    <mergeCell ref="E49:F49"/>
    <mergeCell ref="D47:F47"/>
    <mergeCell ref="E45:F45"/>
    <mergeCell ref="E68:F68"/>
    <mergeCell ref="E67:F67"/>
    <mergeCell ref="D66:F66"/>
    <mergeCell ref="D70:F70"/>
    <mergeCell ref="D69:F69"/>
    <mergeCell ref="E55:F55"/>
    <mergeCell ref="E56:F56"/>
    <mergeCell ref="E57:F57"/>
    <mergeCell ref="E59:F59"/>
    <mergeCell ref="D58:F58"/>
    <mergeCell ref="D60:F60"/>
    <mergeCell ref="E50:F50"/>
    <mergeCell ref="E51:F51"/>
    <mergeCell ref="E52:F52"/>
    <mergeCell ref="E53:F53"/>
  </mergeCells>
  <pageMargins left="0.32" right="0.27559055118110237" top="0.51181102362204722" bottom="0.5" header="0.82677165354330717" footer="0.23622047244094491"/>
  <pageSetup paperSize="9" scale="80" firstPageNumber="2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27"/>
  <sheetViews>
    <sheetView showRuler="0" zoomScaleNormal="100" workbookViewId="0">
      <selection activeCell="G5" sqref="G5:G7"/>
    </sheetView>
  </sheetViews>
  <sheetFormatPr defaultRowHeight="12.75"/>
  <cols>
    <col min="1" max="1" width="8.42578125" customWidth="1"/>
    <col min="2" max="2" width="9.28515625" customWidth="1"/>
    <col min="3" max="3" width="7.85546875" customWidth="1"/>
    <col min="4" max="4" width="3.28515625" style="77" customWidth="1"/>
    <col min="5" max="5" width="74.140625" customWidth="1"/>
    <col min="6" max="6" width="11.85546875" customWidth="1"/>
    <col min="7" max="7" width="11.85546875" style="541" customWidth="1"/>
    <col min="8" max="8" width="11.85546875" style="517" customWidth="1"/>
    <col min="9" max="9" width="12" style="66" customWidth="1"/>
    <col min="10" max="11" width="13.42578125" customWidth="1"/>
  </cols>
  <sheetData>
    <row r="1" spans="1:15" ht="33" customHeight="1"/>
    <row r="2" spans="1:15" ht="23.25">
      <c r="A2" s="658" t="s">
        <v>74</v>
      </c>
      <c r="B2" s="658"/>
      <c r="C2" s="658"/>
      <c r="D2" s="658"/>
      <c r="E2" s="658"/>
      <c r="F2" s="658"/>
      <c r="G2" s="658"/>
      <c r="H2" s="658"/>
      <c r="I2" s="658"/>
      <c r="J2" s="658"/>
      <c r="K2" s="46"/>
    </row>
    <row r="3" spans="1:15" ht="23.25">
      <c r="E3" s="14"/>
      <c r="F3" s="14"/>
      <c r="G3" s="14"/>
      <c r="H3" s="14"/>
      <c r="I3" s="14"/>
      <c r="J3" s="14"/>
      <c r="K3" s="14"/>
    </row>
    <row r="4" spans="1:15" ht="21" customHeight="1">
      <c r="F4" s="9"/>
      <c r="G4" s="9"/>
      <c r="H4" s="9"/>
      <c r="J4" s="137" t="s">
        <v>1</v>
      </c>
      <c r="K4" s="34"/>
    </row>
    <row r="5" spans="1:15" ht="14.25">
      <c r="A5" s="663" t="s">
        <v>2</v>
      </c>
      <c r="B5" s="666" t="s">
        <v>3</v>
      </c>
      <c r="C5" s="81"/>
      <c r="D5" s="218"/>
      <c r="E5" s="204"/>
      <c r="F5" s="200" t="s">
        <v>33</v>
      </c>
      <c r="G5" s="85" t="s">
        <v>34</v>
      </c>
      <c r="H5" s="84" t="s">
        <v>149</v>
      </c>
      <c r="I5" s="84" t="s">
        <v>149</v>
      </c>
      <c r="J5" s="85" t="s">
        <v>34</v>
      </c>
      <c r="K5" s="49"/>
    </row>
    <row r="6" spans="1:15" ht="14.25">
      <c r="A6" s="664"/>
      <c r="B6" s="667"/>
      <c r="C6" s="86" t="s">
        <v>4</v>
      </c>
      <c r="D6" s="198"/>
      <c r="E6" s="205"/>
      <c r="F6" s="201" t="s">
        <v>5</v>
      </c>
      <c r="G6" s="91" t="s">
        <v>32</v>
      </c>
      <c r="H6" s="90">
        <v>42045</v>
      </c>
      <c r="I6" s="90">
        <v>42059</v>
      </c>
      <c r="J6" s="91" t="s">
        <v>32</v>
      </c>
      <c r="K6" s="50"/>
      <c r="O6" t="s">
        <v>31</v>
      </c>
    </row>
    <row r="7" spans="1:15" ht="16.5" customHeight="1">
      <c r="A7" s="665"/>
      <c r="B7" s="668"/>
      <c r="C7" s="236" t="s">
        <v>6</v>
      </c>
      <c r="D7" s="216"/>
      <c r="E7" s="207"/>
      <c r="F7" s="202">
        <v>2015</v>
      </c>
      <c r="G7" s="591" t="s">
        <v>391</v>
      </c>
      <c r="H7" s="452" t="s">
        <v>384</v>
      </c>
      <c r="I7" s="452" t="s">
        <v>387</v>
      </c>
      <c r="J7" s="95" t="s">
        <v>386</v>
      </c>
      <c r="K7" s="49"/>
    </row>
    <row r="8" spans="1:15" ht="15">
      <c r="A8" s="227"/>
      <c r="B8" s="227"/>
      <c r="C8" s="227"/>
      <c r="D8" s="234"/>
      <c r="E8" s="235" t="s">
        <v>71</v>
      </c>
      <c r="F8" s="233">
        <f>SUM(F9)</f>
        <v>4000</v>
      </c>
      <c r="G8" s="233"/>
      <c r="H8" s="233"/>
      <c r="I8" s="228"/>
      <c r="J8" s="228">
        <f>SUM(J9)</f>
        <v>4000</v>
      </c>
      <c r="K8" s="22"/>
    </row>
    <row r="9" spans="1:15" ht="27.75" customHeight="1">
      <c r="A9" s="229"/>
      <c r="B9" s="659" t="s">
        <v>131</v>
      </c>
      <c r="C9" s="660"/>
      <c r="D9" s="661"/>
      <c r="E9" s="662"/>
      <c r="F9" s="230">
        <f>SUM(F10:F10)</f>
        <v>4000</v>
      </c>
      <c r="G9" s="230"/>
      <c r="H9" s="230"/>
      <c r="I9" s="230"/>
      <c r="J9" s="230">
        <f>SUM(J10:J10)</f>
        <v>4000</v>
      </c>
      <c r="L9" s="3">
        <f>SUM(I9:I9)</f>
        <v>0</v>
      </c>
    </row>
    <row r="10" spans="1:15" ht="16.5" customHeight="1">
      <c r="A10" s="99">
        <v>3639</v>
      </c>
      <c r="B10" s="99">
        <v>3111</v>
      </c>
      <c r="C10" s="217" t="s">
        <v>19</v>
      </c>
      <c r="D10" s="192"/>
      <c r="E10" s="191" t="s">
        <v>231</v>
      </c>
      <c r="F10" s="219">
        <v>4000</v>
      </c>
      <c r="G10" s="219"/>
      <c r="H10" s="219"/>
      <c r="I10" s="190"/>
      <c r="J10" s="190">
        <f>SUM(F10:I10)</f>
        <v>4000</v>
      </c>
    </row>
    <row r="11" spans="1:15" ht="16.5" customHeight="1">
      <c r="A11" s="231"/>
      <c r="B11" s="231"/>
      <c r="C11" s="388"/>
      <c r="D11" s="493"/>
      <c r="E11" s="494" t="s">
        <v>72</v>
      </c>
      <c r="F11" s="389">
        <f>SUM(F8)</f>
        <v>4000</v>
      </c>
      <c r="G11" s="389"/>
      <c r="H11" s="389"/>
      <c r="I11" s="232"/>
      <c r="J11" s="232">
        <f>SUM(J8)</f>
        <v>4000</v>
      </c>
      <c r="K11" s="3"/>
      <c r="L11" s="3">
        <f>SUM(I11:I11)</f>
        <v>0</v>
      </c>
    </row>
    <row r="14" spans="1:15">
      <c r="F14" t="s">
        <v>31</v>
      </c>
      <c r="J14" t="s">
        <v>31</v>
      </c>
      <c r="K14" s="3"/>
    </row>
    <row r="15" spans="1:15">
      <c r="E15" t="s">
        <v>31</v>
      </c>
      <c r="F15" t="s">
        <v>31</v>
      </c>
      <c r="J15" t="s">
        <v>31</v>
      </c>
    </row>
    <row r="16" spans="1:15">
      <c r="E16" t="s">
        <v>31</v>
      </c>
    </row>
    <row r="17" spans="2:11">
      <c r="B17" t="s">
        <v>31</v>
      </c>
      <c r="E17" t="s">
        <v>31</v>
      </c>
      <c r="F17" t="s">
        <v>31</v>
      </c>
    </row>
    <row r="18" spans="2:11">
      <c r="F18" t="s">
        <v>31</v>
      </c>
    </row>
    <row r="19" spans="2:11">
      <c r="F19" t="s">
        <v>31</v>
      </c>
    </row>
    <row r="21" spans="2:11">
      <c r="K21" t="s">
        <v>31</v>
      </c>
    </row>
    <row r="27" spans="2:11">
      <c r="F27" t="s">
        <v>31</v>
      </c>
    </row>
  </sheetData>
  <mergeCells count="4">
    <mergeCell ref="A2:J2"/>
    <mergeCell ref="B9:E9"/>
    <mergeCell ref="A5:A7"/>
    <mergeCell ref="B5:B7"/>
  </mergeCells>
  <pageMargins left="0.81" right="0.51181102362204722" top="0.78740157480314965" bottom="0.78740157480314965" header="0.31496062992125984" footer="0.31496062992125984"/>
  <pageSetup paperSize="9" scale="80" firstPageNumber="4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262"/>
  <sheetViews>
    <sheetView showWhiteSpace="0" topLeftCell="D1" zoomScaleNormal="100" workbookViewId="0">
      <pane xSplit="1" ySplit="7" topLeftCell="E76" activePane="bottomRight" state="frozen"/>
      <selection activeCell="D1" sqref="D1"/>
      <selection pane="topRight" activeCell="E1" sqref="E1"/>
      <selection pane="bottomLeft" activeCell="D8" sqref="D8"/>
      <selection pane="bottomRight" activeCell="H107" sqref="H107:I107"/>
    </sheetView>
  </sheetViews>
  <sheetFormatPr defaultRowHeight="12.75" outlineLevelCol="1"/>
  <cols>
    <col min="1" max="1" width="0.140625" hidden="1" customWidth="1"/>
    <col min="2" max="2" width="1.7109375" customWidth="1"/>
    <col min="3" max="3" width="3.140625" customWidth="1"/>
    <col min="4" max="4" width="6" customWidth="1"/>
    <col min="5" max="5" width="3.7109375" style="77" customWidth="1"/>
    <col min="6" max="6" width="3.42578125" style="77" customWidth="1"/>
    <col min="7" max="8" width="7.5703125" style="80" customWidth="1"/>
    <col min="9" max="9" width="51.85546875" customWidth="1"/>
    <col min="10" max="10" width="14.85546875" hidden="1" customWidth="1"/>
    <col min="11" max="11" width="18.7109375" style="43" hidden="1" customWidth="1" outlineLevel="1"/>
    <col min="12" max="12" width="11.5703125" customWidth="1" collapsed="1"/>
    <col min="13" max="13" width="10.85546875" customWidth="1"/>
    <col min="14" max="14" width="11.7109375" style="541" customWidth="1"/>
    <col min="15" max="15" width="10.85546875" style="517" customWidth="1"/>
    <col min="16" max="16" width="11.140625" style="66" customWidth="1"/>
    <col min="17" max="17" width="13.28515625" customWidth="1"/>
    <col min="21" max="21" width="9.28515625" bestFit="1" customWidth="1"/>
  </cols>
  <sheetData>
    <row r="1" spans="3:18" ht="24" customHeight="1">
      <c r="D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3:18" ht="18">
      <c r="D2" s="637" t="s">
        <v>150</v>
      </c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</row>
    <row r="3" spans="3:18" ht="18" customHeight="1">
      <c r="D3" s="132"/>
      <c r="E3" s="132"/>
      <c r="F3" s="132"/>
      <c r="G3" s="132"/>
      <c r="H3" s="132"/>
      <c r="I3" s="237"/>
      <c r="J3" s="237"/>
      <c r="K3" s="237"/>
      <c r="L3" s="237"/>
      <c r="M3" s="238"/>
      <c r="N3" s="238"/>
      <c r="O3" s="238"/>
      <c r="P3" s="132"/>
      <c r="Q3" s="132"/>
    </row>
    <row r="4" spans="3:18" ht="14.25">
      <c r="D4" s="132"/>
      <c r="E4" s="132"/>
      <c r="F4" s="132"/>
      <c r="G4" s="132"/>
      <c r="H4" s="132"/>
      <c r="I4" s="239"/>
      <c r="J4" s="239"/>
      <c r="K4" s="239"/>
      <c r="L4" s="132"/>
      <c r="M4" s="137"/>
      <c r="N4" s="137"/>
      <c r="O4" s="137"/>
      <c r="P4" s="132"/>
      <c r="Q4" s="137" t="s">
        <v>342</v>
      </c>
    </row>
    <row r="5" spans="3:18" ht="14.25">
      <c r="C5" s="36">
        <v>11</v>
      </c>
      <c r="D5" s="195"/>
      <c r="E5" s="195"/>
      <c r="F5" s="218"/>
      <c r="G5" s="218"/>
      <c r="H5" s="218"/>
      <c r="I5" s="82"/>
      <c r="J5" s="447"/>
      <c r="K5" s="447"/>
      <c r="L5" s="448" t="s">
        <v>79</v>
      </c>
      <c r="M5" s="200" t="s">
        <v>33</v>
      </c>
      <c r="N5" s="85" t="s">
        <v>34</v>
      </c>
      <c r="O5" s="84" t="s">
        <v>149</v>
      </c>
      <c r="P5" s="84" t="s">
        <v>149</v>
      </c>
      <c r="Q5" s="85" t="s">
        <v>34</v>
      </c>
    </row>
    <row r="6" spans="3:18" ht="14.25">
      <c r="C6" s="36">
        <v>11</v>
      </c>
      <c r="D6" s="194" t="s">
        <v>2</v>
      </c>
      <c r="E6" s="194"/>
      <c r="F6" s="198"/>
      <c r="G6" s="198"/>
      <c r="H6" s="198"/>
      <c r="I6" s="87"/>
      <c r="J6" s="88" t="s">
        <v>80</v>
      </c>
      <c r="K6" s="88" t="s">
        <v>80</v>
      </c>
      <c r="L6" s="89" t="s">
        <v>6</v>
      </c>
      <c r="M6" s="201" t="s">
        <v>5</v>
      </c>
      <c r="N6" s="91" t="s">
        <v>32</v>
      </c>
      <c r="O6" s="90">
        <v>42045</v>
      </c>
      <c r="P6" s="90">
        <v>42059</v>
      </c>
      <c r="Q6" s="91" t="s">
        <v>32</v>
      </c>
    </row>
    <row r="7" spans="3:18" ht="14.25">
      <c r="C7" s="36">
        <v>11</v>
      </c>
      <c r="D7" s="193"/>
      <c r="E7" s="193"/>
      <c r="F7" s="226"/>
      <c r="G7" s="226"/>
      <c r="H7" s="226"/>
      <c r="I7" s="93"/>
      <c r="J7" s="449"/>
      <c r="K7" s="449"/>
      <c r="L7" s="450"/>
      <c r="M7" s="202">
        <v>2015</v>
      </c>
      <c r="N7" s="591" t="s">
        <v>391</v>
      </c>
      <c r="O7" s="452" t="s">
        <v>384</v>
      </c>
      <c r="P7" s="452" t="s">
        <v>387</v>
      </c>
      <c r="Q7" s="95" t="s">
        <v>386</v>
      </c>
    </row>
    <row r="8" spans="3:18" ht="14.25">
      <c r="C8" s="36">
        <v>34</v>
      </c>
      <c r="D8" s="376" t="s">
        <v>35</v>
      </c>
      <c r="E8" s="422"/>
      <c r="F8" s="422"/>
      <c r="G8" s="422"/>
      <c r="H8" s="422"/>
      <c r="I8" s="352"/>
      <c r="J8" s="294"/>
      <c r="K8" s="294"/>
      <c r="L8" s="417" t="s">
        <v>36</v>
      </c>
      <c r="M8" s="98">
        <f>SUM(M9:M11)</f>
        <v>1420</v>
      </c>
      <c r="N8" s="98">
        <v>1420</v>
      </c>
      <c r="O8" s="98"/>
      <c r="P8" s="98"/>
      <c r="Q8" s="98">
        <f>SUM(N8:P8)</f>
        <v>1420</v>
      </c>
      <c r="R8" s="3">
        <f>SUM(P8:P8)</f>
        <v>0</v>
      </c>
    </row>
    <row r="9" spans="3:18" ht="15.75" customHeight="1">
      <c r="C9" s="36">
        <v>34</v>
      </c>
      <c r="D9" s="92">
        <v>1014</v>
      </c>
      <c r="E9" s="683" t="s">
        <v>81</v>
      </c>
      <c r="F9" s="679"/>
      <c r="G9" s="679"/>
      <c r="H9" s="679"/>
      <c r="I9" s="684"/>
      <c r="J9" s="300">
        <v>2114.2114999999999</v>
      </c>
      <c r="K9" s="535">
        <v>2114.2114999999999</v>
      </c>
      <c r="L9" s="402"/>
      <c r="M9" s="101">
        <v>1100</v>
      </c>
      <c r="N9" s="289">
        <v>1100</v>
      </c>
      <c r="O9" s="289"/>
      <c r="P9" s="289"/>
      <c r="Q9" s="495">
        <f>SUM(N9:P9)</f>
        <v>1100</v>
      </c>
    </row>
    <row r="10" spans="3:18" ht="14.25">
      <c r="C10" s="36">
        <v>34</v>
      </c>
      <c r="D10" s="99">
        <v>1037</v>
      </c>
      <c r="E10" s="672" t="s">
        <v>82</v>
      </c>
      <c r="F10" s="673"/>
      <c r="G10" s="673"/>
      <c r="H10" s="673"/>
      <c r="I10" s="674"/>
      <c r="J10" s="261">
        <v>2075</v>
      </c>
      <c r="K10" s="535">
        <v>2075</v>
      </c>
      <c r="L10" s="112"/>
      <c r="M10" s="101">
        <v>20</v>
      </c>
      <c r="N10" s="101">
        <v>20</v>
      </c>
      <c r="O10" s="101"/>
      <c r="P10" s="104"/>
      <c r="Q10" s="495">
        <f t="shared" ref="Q10:Q11" si="0">SUM(N10:P10)</f>
        <v>20</v>
      </c>
    </row>
    <row r="11" spans="3:18" ht="14.25">
      <c r="C11" s="36">
        <v>34</v>
      </c>
      <c r="D11" s="99">
        <v>1039</v>
      </c>
      <c r="E11" s="672" t="s">
        <v>83</v>
      </c>
      <c r="F11" s="673"/>
      <c r="G11" s="673"/>
      <c r="H11" s="673"/>
      <c r="I11" s="674"/>
      <c r="J11" s="261"/>
      <c r="K11" s="535">
        <v>2070</v>
      </c>
      <c r="L11" s="112"/>
      <c r="M11" s="264">
        <v>300</v>
      </c>
      <c r="N11" s="264">
        <v>300</v>
      </c>
      <c r="O11" s="264"/>
      <c r="P11" s="101"/>
      <c r="Q11" s="495">
        <f t="shared" si="0"/>
        <v>300</v>
      </c>
    </row>
    <row r="12" spans="3:18" ht="14.25">
      <c r="C12" s="36">
        <v>31</v>
      </c>
      <c r="D12" s="96" t="s">
        <v>37</v>
      </c>
      <c r="E12" s="296"/>
      <c r="F12" s="296"/>
      <c r="G12" s="296"/>
      <c r="H12" s="296"/>
      <c r="I12" s="105"/>
      <c r="J12" s="97"/>
      <c r="K12" s="294"/>
      <c r="L12" s="403" t="s">
        <v>20</v>
      </c>
      <c r="M12" s="98">
        <f>SUM(M13)</f>
        <v>1250</v>
      </c>
      <c r="N12" s="98">
        <v>1250</v>
      </c>
      <c r="O12" s="98"/>
      <c r="P12" s="98"/>
      <c r="Q12" s="98">
        <f>SUM(N12:P12)</f>
        <v>1250</v>
      </c>
      <c r="R12" s="3">
        <f>SUM(P12:P12)</f>
        <v>0</v>
      </c>
    </row>
    <row r="13" spans="3:18" ht="14.25">
      <c r="C13" s="36">
        <v>31</v>
      </c>
      <c r="D13" s="106">
        <v>2143</v>
      </c>
      <c r="E13" s="672" t="s">
        <v>190</v>
      </c>
      <c r="F13" s="673"/>
      <c r="G13" s="673"/>
      <c r="H13" s="673"/>
      <c r="I13" s="674"/>
      <c r="J13" s="261"/>
      <c r="K13" s="535"/>
      <c r="L13" s="112"/>
      <c r="M13" s="101">
        <f>SUM(M14,M16)</f>
        <v>1250</v>
      </c>
      <c r="N13" s="101">
        <v>1250</v>
      </c>
      <c r="O13" s="101"/>
      <c r="P13" s="101"/>
      <c r="Q13" s="495">
        <f t="shared" ref="Q13:Q16" si="1">SUM(N13:P13)</f>
        <v>1250</v>
      </c>
    </row>
    <row r="14" spans="3:18" ht="14.25">
      <c r="C14" s="36">
        <v>31</v>
      </c>
      <c r="D14" s="107"/>
      <c r="E14" s="301"/>
      <c r="F14" s="496" t="s">
        <v>358</v>
      </c>
      <c r="G14" s="496"/>
      <c r="H14" s="496"/>
      <c r="I14" s="496"/>
      <c r="J14" s="261"/>
      <c r="K14" s="540" t="s">
        <v>392</v>
      </c>
      <c r="L14" s="112"/>
      <c r="M14" s="101">
        <v>950</v>
      </c>
      <c r="N14" s="101">
        <v>950</v>
      </c>
      <c r="O14" s="101"/>
      <c r="P14" s="101"/>
      <c r="Q14" s="495">
        <f t="shared" si="1"/>
        <v>950</v>
      </c>
      <c r="R14" s="3">
        <f>SUM(P14:P14)</f>
        <v>0</v>
      </c>
    </row>
    <row r="15" spans="3:18" ht="14.25" customHeight="1">
      <c r="C15" s="36">
        <v>31</v>
      </c>
      <c r="D15" s="107"/>
      <c r="E15" s="301"/>
      <c r="F15" s="496" t="s">
        <v>359</v>
      </c>
      <c r="G15" s="496"/>
      <c r="H15" s="496"/>
      <c r="I15" s="496"/>
      <c r="J15" s="261" t="s">
        <v>38</v>
      </c>
      <c r="K15" s="535">
        <v>5235</v>
      </c>
      <c r="L15" s="112"/>
      <c r="M15" s="101">
        <v>500</v>
      </c>
      <c r="N15" s="101">
        <v>500</v>
      </c>
      <c r="O15" s="101"/>
      <c r="P15" s="104"/>
      <c r="Q15" s="495">
        <f t="shared" si="1"/>
        <v>500</v>
      </c>
    </row>
    <row r="16" spans="3:18" s="69" customFormat="1" ht="14.25">
      <c r="C16" s="36"/>
      <c r="D16" s="107"/>
      <c r="E16" s="301"/>
      <c r="F16" s="496" t="s">
        <v>360</v>
      </c>
      <c r="G16" s="496"/>
      <c r="H16" s="496"/>
      <c r="I16" s="496"/>
      <c r="J16" s="261"/>
      <c r="K16" s="535">
        <v>5274</v>
      </c>
      <c r="L16" s="112"/>
      <c r="M16" s="101">
        <v>300</v>
      </c>
      <c r="N16" s="101">
        <v>300</v>
      </c>
      <c r="O16" s="101"/>
      <c r="P16" s="104"/>
      <c r="Q16" s="495">
        <f t="shared" si="1"/>
        <v>300</v>
      </c>
    </row>
    <row r="17" spans="1:23" ht="14.25">
      <c r="C17" s="36">
        <v>29</v>
      </c>
      <c r="D17" s="249" t="s">
        <v>39</v>
      </c>
      <c r="E17" s="298"/>
      <c r="F17" s="298"/>
      <c r="G17" s="298"/>
      <c r="H17" s="298"/>
      <c r="I17" s="129"/>
      <c r="J17" s="302"/>
      <c r="K17" s="294"/>
      <c r="L17" s="404"/>
      <c r="M17" s="98">
        <f>SUM(M18,M22,M24,M33,M36,M27)</f>
        <v>91107</v>
      </c>
      <c r="N17" s="98">
        <v>91107</v>
      </c>
      <c r="O17" s="98"/>
      <c r="P17" s="98">
        <f t="shared" ref="P17" si="2">SUM(P18,P22,P24,P33,P36,P27)</f>
        <v>0</v>
      </c>
      <c r="Q17" s="98">
        <f>SUM(N17:P17)</f>
        <v>91107</v>
      </c>
      <c r="R17" s="3">
        <f>SUM(N17:P17)</f>
        <v>91107</v>
      </c>
    </row>
    <row r="18" spans="1:23" ht="14.25">
      <c r="C18" s="36">
        <v>37</v>
      </c>
      <c r="D18" s="107">
        <v>2212</v>
      </c>
      <c r="E18" s="672" t="s">
        <v>84</v>
      </c>
      <c r="F18" s="673"/>
      <c r="G18" s="673"/>
      <c r="H18" s="673"/>
      <c r="I18" s="675"/>
      <c r="J18" s="103"/>
      <c r="K18" s="535"/>
      <c r="L18" s="112"/>
      <c r="M18" s="101">
        <f>SUM(M19:M21)</f>
        <v>39182</v>
      </c>
      <c r="N18" s="101">
        <v>39182</v>
      </c>
      <c r="O18" s="101"/>
      <c r="P18" s="495">
        <f>SUM(P19:P21)</f>
        <v>0</v>
      </c>
      <c r="Q18" s="495">
        <f t="shared" ref="Q18:Q37" si="3">SUM(N18:P18)</f>
        <v>39182</v>
      </c>
    </row>
    <row r="19" spans="1:23" ht="14.25">
      <c r="C19" s="36">
        <v>37</v>
      </c>
      <c r="D19" s="107"/>
      <c r="E19" s="301"/>
      <c r="F19" s="673" t="s">
        <v>232</v>
      </c>
      <c r="G19" s="673"/>
      <c r="H19" s="673"/>
      <c r="I19" s="674"/>
      <c r="J19" s="110" t="s">
        <v>0</v>
      </c>
      <c r="K19" s="535"/>
      <c r="L19" s="112" t="s">
        <v>19</v>
      </c>
      <c r="M19" s="101">
        <v>15000</v>
      </c>
      <c r="N19" s="101">
        <v>15000</v>
      </c>
      <c r="O19" s="101"/>
      <c r="P19" s="101">
        <v>-3000</v>
      </c>
      <c r="Q19" s="495">
        <f t="shared" si="3"/>
        <v>12000</v>
      </c>
    </row>
    <row r="20" spans="1:23" ht="14.25" customHeight="1">
      <c r="B20" s="686"/>
      <c r="C20" s="37">
        <v>36</v>
      </c>
      <c r="D20" s="107"/>
      <c r="E20" s="301"/>
      <c r="F20" s="673" t="s">
        <v>232</v>
      </c>
      <c r="G20" s="673"/>
      <c r="H20" s="673"/>
      <c r="I20" s="674"/>
      <c r="J20" s="110" t="s">
        <v>0</v>
      </c>
      <c r="K20" s="535"/>
      <c r="L20" s="112" t="s">
        <v>22</v>
      </c>
      <c r="M20" s="101">
        <v>182</v>
      </c>
      <c r="N20" s="101">
        <v>182</v>
      </c>
      <c r="O20" s="101"/>
      <c r="P20" s="101">
        <v>3000</v>
      </c>
      <c r="Q20" s="495">
        <f t="shared" si="3"/>
        <v>3182</v>
      </c>
      <c r="R20" t="s">
        <v>31</v>
      </c>
    </row>
    <row r="21" spans="1:23" ht="14.25" customHeight="1">
      <c r="B21" s="686"/>
      <c r="C21" s="37">
        <v>37</v>
      </c>
      <c r="D21" s="108"/>
      <c r="E21" s="301"/>
      <c r="F21" s="673" t="s">
        <v>233</v>
      </c>
      <c r="G21" s="673"/>
      <c r="H21" s="673"/>
      <c r="I21" s="674"/>
      <c r="J21" s="110">
        <v>3570.3571000000002</v>
      </c>
      <c r="K21" s="535">
        <v>3570.3571000000002</v>
      </c>
      <c r="L21" s="112" t="s">
        <v>19</v>
      </c>
      <c r="M21" s="101">
        <v>24000</v>
      </c>
      <c r="N21" s="101">
        <v>24000</v>
      </c>
      <c r="O21" s="101"/>
      <c r="P21" s="101"/>
      <c r="Q21" s="495">
        <f t="shared" si="3"/>
        <v>24000</v>
      </c>
    </row>
    <row r="22" spans="1:23" ht="14.25">
      <c r="C22" s="36">
        <v>37</v>
      </c>
      <c r="D22" s="106">
        <v>2219</v>
      </c>
      <c r="E22" s="669" t="s">
        <v>85</v>
      </c>
      <c r="F22" s="670"/>
      <c r="G22" s="670"/>
      <c r="H22" s="670"/>
      <c r="I22" s="671"/>
      <c r="J22" s="111"/>
      <c r="K22" s="535"/>
      <c r="L22" s="112"/>
      <c r="M22" s="101">
        <v>300</v>
      </c>
      <c r="N22" s="101">
        <v>300</v>
      </c>
      <c r="O22" s="101"/>
      <c r="P22" s="101"/>
      <c r="Q22" s="495">
        <f t="shared" si="3"/>
        <v>300</v>
      </c>
    </row>
    <row r="23" spans="1:23" ht="14.25">
      <c r="A23" s="685"/>
      <c r="B23" s="25"/>
      <c r="C23" s="33">
        <v>29</v>
      </c>
      <c r="D23" s="107"/>
      <c r="E23" s="301"/>
      <c r="F23" s="673" t="s">
        <v>234</v>
      </c>
      <c r="G23" s="673"/>
      <c r="H23" s="673"/>
      <c r="I23" s="674"/>
      <c r="J23" s="112">
        <v>5231</v>
      </c>
      <c r="K23" s="535"/>
      <c r="L23" s="405" t="s">
        <v>18</v>
      </c>
      <c r="M23" s="101">
        <v>300</v>
      </c>
      <c r="N23" s="101">
        <v>300</v>
      </c>
      <c r="O23" s="101"/>
      <c r="P23" s="101"/>
      <c r="Q23" s="495">
        <f t="shared" si="3"/>
        <v>300</v>
      </c>
      <c r="T23" s="42"/>
      <c r="U23" s="3"/>
    </row>
    <row r="24" spans="1:23" ht="14.25">
      <c r="A24" s="685"/>
      <c r="B24" s="25"/>
      <c r="C24" s="33">
        <v>37</v>
      </c>
      <c r="D24" s="114">
        <v>2221</v>
      </c>
      <c r="E24" s="688" t="s">
        <v>193</v>
      </c>
      <c r="F24" s="689"/>
      <c r="G24" s="689"/>
      <c r="H24" s="689"/>
      <c r="I24" s="690"/>
      <c r="J24" s="115">
        <v>3601</v>
      </c>
      <c r="K24" s="535"/>
      <c r="L24" s="280" t="s">
        <v>19</v>
      </c>
      <c r="M24" s="101">
        <f>SUM(M25:M26)</f>
        <v>48000</v>
      </c>
      <c r="N24" s="101">
        <v>48000</v>
      </c>
      <c r="O24" s="101"/>
      <c r="P24" s="101"/>
      <c r="Q24" s="495">
        <f t="shared" si="3"/>
        <v>48000</v>
      </c>
      <c r="T24" s="42"/>
      <c r="U24" s="3"/>
    </row>
    <row r="25" spans="1:23" s="72" customFormat="1" ht="15" customHeight="1">
      <c r="A25" s="73"/>
      <c r="B25" s="73"/>
      <c r="C25" s="33"/>
      <c r="D25" s="116"/>
      <c r="E25" s="301"/>
      <c r="F25" s="691" t="s">
        <v>235</v>
      </c>
      <c r="G25" s="691"/>
      <c r="H25" s="691"/>
      <c r="I25" s="692"/>
      <c r="J25" s="115"/>
      <c r="K25" s="535">
        <v>3601</v>
      </c>
      <c r="L25" s="280"/>
      <c r="M25" s="101">
        <v>47500</v>
      </c>
      <c r="N25" s="101">
        <v>47500</v>
      </c>
      <c r="O25" s="101"/>
      <c r="P25" s="101"/>
      <c r="Q25" s="495">
        <f t="shared" si="3"/>
        <v>47500</v>
      </c>
      <c r="U25" s="3"/>
    </row>
    <row r="26" spans="1:23" s="72" customFormat="1" ht="14.25">
      <c r="A26" s="73"/>
      <c r="B26" s="73"/>
      <c r="C26" s="33"/>
      <c r="D26" s="117"/>
      <c r="E26" s="301"/>
      <c r="F26" s="673" t="s">
        <v>361</v>
      </c>
      <c r="G26" s="673"/>
      <c r="H26" s="673"/>
      <c r="I26" s="674"/>
      <c r="J26" s="115"/>
      <c r="K26" s="535">
        <v>3510</v>
      </c>
      <c r="L26" s="280"/>
      <c r="M26" s="101">
        <v>500</v>
      </c>
      <c r="N26" s="101">
        <v>500</v>
      </c>
      <c r="O26" s="101"/>
      <c r="P26" s="101"/>
      <c r="Q26" s="495">
        <f t="shared" si="3"/>
        <v>500</v>
      </c>
      <c r="U26" s="3"/>
    </row>
    <row r="27" spans="1:23" ht="14.25">
      <c r="C27" s="36">
        <v>29</v>
      </c>
      <c r="D27" s="107">
        <v>2229</v>
      </c>
      <c r="E27" s="669" t="s">
        <v>86</v>
      </c>
      <c r="F27" s="670"/>
      <c r="G27" s="670"/>
      <c r="H27" s="670"/>
      <c r="I27" s="671"/>
      <c r="J27" s="118"/>
      <c r="K27" s="535"/>
      <c r="L27" s="280"/>
      <c r="M27" s="101">
        <f t="shared" ref="M27" si="4">SUM(M28:M32)</f>
        <v>2525</v>
      </c>
      <c r="N27" s="101">
        <v>2525</v>
      </c>
      <c r="O27" s="101"/>
      <c r="P27" s="101"/>
      <c r="Q27" s="495">
        <f t="shared" si="3"/>
        <v>2525</v>
      </c>
      <c r="T27" s="42"/>
      <c r="U27" s="3"/>
    </row>
    <row r="28" spans="1:23" ht="14.25">
      <c r="C28" s="36">
        <v>37</v>
      </c>
      <c r="D28" s="107"/>
      <c r="E28" s="301"/>
      <c r="F28" s="673" t="s">
        <v>236</v>
      </c>
      <c r="G28" s="673"/>
      <c r="H28" s="673"/>
      <c r="I28" s="674"/>
      <c r="J28" s="120">
        <v>3098</v>
      </c>
      <c r="K28" s="535">
        <v>3098</v>
      </c>
      <c r="L28" s="406" t="s">
        <v>19</v>
      </c>
      <c r="M28" s="101">
        <v>100</v>
      </c>
      <c r="N28" s="101">
        <v>100</v>
      </c>
      <c r="O28" s="101"/>
      <c r="P28" s="104"/>
      <c r="Q28" s="495">
        <f t="shared" si="3"/>
        <v>100</v>
      </c>
      <c r="T28" s="42"/>
      <c r="U28" s="3"/>
    </row>
    <row r="29" spans="1:23" ht="14.25">
      <c r="C29" s="36">
        <v>37</v>
      </c>
      <c r="D29" s="107"/>
      <c r="E29" s="301"/>
      <c r="F29" s="673" t="s">
        <v>362</v>
      </c>
      <c r="G29" s="673"/>
      <c r="H29" s="673"/>
      <c r="I29" s="674"/>
      <c r="J29" s="103">
        <v>3111</v>
      </c>
      <c r="K29" s="535">
        <v>3111</v>
      </c>
      <c r="L29" s="112" t="s">
        <v>19</v>
      </c>
      <c r="M29" s="101">
        <v>1500</v>
      </c>
      <c r="N29" s="101">
        <v>1500</v>
      </c>
      <c r="O29" s="101"/>
      <c r="P29" s="123"/>
      <c r="Q29" s="495">
        <f t="shared" si="3"/>
        <v>1500</v>
      </c>
      <c r="T29" s="42"/>
      <c r="U29" s="3"/>
    </row>
    <row r="30" spans="1:23" ht="14.25">
      <c r="C30" s="36">
        <v>32</v>
      </c>
      <c r="D30" s="107"/>
      <c r="E30" s="301"/>
      <c r="F30" s="673" t="s">
        <v>237</v>
      </c>
      <c r="G30" s="673"/>
      <c r="H30" s="673"/>
      <c r="I30" s="674"/>
      <c r="J30" s="103" t="s">
        <v>40</v>
      </c>
      <c r="K30" s="535">
        <v>3700</v>
      </c>
      <c r="L30" s="112" t="s">
        <v>41</v>
      </c>
      <c r="M30" s="101">
        <v>50</v>
      </c>
      <c r="N30" s="101">
        <v>50</v>
      </c>
      <c r="O30" s="101"/>
      <c r="P30" s="123"/>
      <c r="Q30" s="495">
        <f t="shared" si="3"/>
        <v>50</v>
      </c>
      <c r="T30" s="42"/>
      <c r="U30" s="3"/>
    </row>
    <row r="31" spans="1:23" ht="14.25">
      <c r="C31" s="36">
        <v>37</v>
      </c>
      <c r="D31" s="107"/>
      <c r="E31" s="301"/>
      <c r="F31" s="673" t="s">
        <v>238</v>
      </c>
      <c r="G31" s="673"/>
      <c r="H31" s="673"/>
      <c r="I31" s="674"/>
      <c r="J31" s="103">
        <v>3099</v>
      </c>
      <c r="K31" s="535">
        <v>3099</v>
      </c>
      <c r="L31" s="112" t="s">
        <v>19</v>
      </c>
      <c r="M31" s="101">
        <v>600</v>
      </c>
      <c r="N31" s="101">
        <v>600</v>
      </c>
      <c r="O31" s="101"/>
      <c r="P31" s="104"/>
      <c r="Q31" s="495">
        <f t="shared" si="3"/>
        <v>600</v>
      </c>
      <c r="T31" s="42"/>
      <c r="U31" s="3"/>
      <c r="W31" s="42"/>
    </row>
    <row r="32" spans="1:23" ht="14.25">
      <c r="C32" s="36">
        <v>37</v>
      </c>
      <c r="D32" s="107"/>
      <c r="E32" s="303"/>
      <c r="F32" s="670" t="s">
        <v>239</v>
      </c>
      <c r="G32" s="670"/>
      <c r="H32" s="670"/>
      <c r="I32" s="682"/>
      <c r="J32" s="111">
        <v>3086</v>
      </c>
      <c r="K32" s="535">
        <v>3086</v>
      </c>
      <c r="L32" s="115" t="s">
        <v>19</v>
      </c>
      <c r="M32" s="101">
        <v>275</v>
      </c>
      <c r="N32" s="101">
        <v>275</v>
      </c>
      <c r="O32" s="101"/>
      <c r="P32" s="104"/>
      <c r="Q32" s="495">
        <f t="shared" si="3"/>
        <v>275</v>
      </c>
      <c r="T32" s="42"/>
      <c r="U32" s="3"/>
      <c r="W32" s="42"/>
    </row>
    <row r="33" spans="3:21" ht="14.25">
      <c r="C33" s="36">
        <v>37</v>
      </c>
      <c r="D33" s="432">
        <v>2232</v>
      </c>
      <c r="E33" s="670" t="s">
        <v>87</v>
      </c>
      <c r="F33" s="670"/>
      <c r="G33" s="670"/>
      <c r="H33" s="670"/>
      <c r="I33" s="671"/>
      <c r="J33" s="131"/>
      <c r="K33" s="535"/>
      <c r="L33" s="392" t="s">
        <v>19</v>
      </c>
      <c r="M33" s="101">
        <f t="shared" ref="M33" si="5">SUM(M34:M35)</f>
        <v>750</v>
      </c>
      <c r="N33" s="101">
        <v>750</v>
      </c>
      <c r="O33" s="101"/>
      <c r="P33" s="101"/>
      <c r="Q33" s="495">
        <f t="shared" si="3"/>
        <v>750</v>
      </c>
      <c r="R33">
        <f>SUM(P33:P33)</f>
        <v>0</v>
      </c>
      <c r="T33" s="42"/>
      <c r="U33" s="3"/>
    </row>
    <row r="34" spans="3:21" ht="14.25">
      <c r="C34" s="36">
        <v>37</v>
      </c>
      <c r="D34" s="433"/>
      <c r="E34" s="438"/>
      <c r="F34" s="673" t="s">
        <v>240</v>
      </c>
      <c r="G34" s="673"/>
      <c r="H34" s="673"/>
      <c r="I34" s="674"/>
      <c r="J34" s="125">
        <v>3566</v>
      </c>
      <c r="K34" s="535">
        <v>3566</v>
      </c>
      <c r="L34" s="407"/>
      <c r="M34" s="104">
        <v>500</v>
      </c>
      <c r="N34" s="104">
        <v>500</v>
      </c>
      <c r="O34" s="104"/>
      <c r="P34" s="104"/>
      <c r="Q34" s="495">
        <f t="shared" si="3"/>
        <v>500</v>
      </c>
      <c r="T34" s="42"/>
      <c r="U34" s="3"/>
    </row>
    <row r="35" spans="3:21" ht="14.25">
      <c r="C35" s="36">
        <v>37</v>
      </c>
      <c r="D35" s="434"/>
      <c r="E35" s="438"/>
      <c r="F35" s="673" t="s">
        <v>241</v>
      </c>
      <c r="G35" s="673"/>
      <c r="H35" s="673"/>
      <c r="I35" s="674"/>
      <c r="J35" s="244">
        <v>3087</v>
      </c>
      <c r="K35" s="535">
        <v>3087</v>
      </c>
      <c r="L35" s="408"/>
      <c r="M35" s="104">
        <v>250</v>
      </c>
      <c r="N35" s="104">
        <v>250</v>
      </c>
      <c r="O35" s="104"/>
      <c r="P35" s="104"/>
      <c r="Q35" s="495">
        <f t="shared" si="3"/>
        <v>250</v>
      </c>
      <c r="T35" s="42"/>
      <c r="U35" s="3"/>
    </row>
    <row r="36" spans="3:21" s="43" customFormat="1" ht="14.25">
      <c r="C36" s="36"/>
      <c r="D36" s="126">
        <v>2242</v>
      </c>
      <c r="E36" s="669" t="s">
        <v>144</v>
      </c>
      <c r="F36" s="670"/>
      <c r="G36" s="670"/>
      <c r="H36" s="670"/>
      <c r="I36" s="671"/>
      <c r="J36" s="127">
        <v>350</v>
      </c>
      <c r="K36" s="535">
        <v>5259</v>
      </c>
      <c r="L36" s="280" t="s">
        <v>20</v>
      </c>
      <c r="M36" s="104">
        <v>350</v>
      </c>
      <c r="N36" s="104">
        <v>350</v>
      </c>
      <c r="O36" s="104"/>
      <c r="P36" s="104"/>
      <c r="Q36" s="495">
        <f t="shared" si="3"/>
        <v>350</v>
      </c>
      <c r="U36" s="3"/>
    </row>
    <row r="37" spans="3:21" s="43" customFormat="1" ht="14.25">
      <c r="C37" s="36"/>
      <c r="D37" s="128"/>
      <c r="E37" s="301"/>
      <c r="F37" s="673" t="s">
        <v>242</v>
      </c>
      <c r="G37" s="673"/>
      <c r="H37" s="673"/>
      <c r="I37" s="674"/>
      <c r="J37" s="260">
        <v>350</v>
      </c>
      <c r="K37" s="535"/>
      <c r="L37" s="308"/>
      <c r="M37" s="104">
        <v>350</v>
      </c>
      <c r="N37" s="104">
        <v>350</v>
      </c>
      <c r="O37" s="104"/>
      <c r="P37" s="104"/>
      <c r="Q37" s="495">
        <f t="shared" si="3"/>
        <v>350</v>
      </c>
      <c r="U37" s="3"/>
    </row>
    <row r="38" spans="3:21" ht="14.25">
      <c r="C38" s="36">
        <v>36</v>
      </c>
      <c r="D38" s="304" t="s">
        <v>42</v>
      </c>
      <c r="E38" s="305"/>
      <c r="F38" s="305"/>
      <c r="G38" s="305"/>
      <c r="H38" s="305"/>
      <c r="I38" s="306"/>
      <c r="J38" s="130"/>
      <c r="K38" s="294"/>
      <c r="L38" s="409"/>
      <c r="M38" s="98">
        <f t="shared" ref="M38" si="6">SUM(M39,M40,M42,M44)</f>
        <v>1220</v>
      </c>
      <c r="N38" s="98">
        <v>1220</v>
      </c>
      <c r="O38" s="98"/>
      <c r="P38" s="98"/>
      <c r="Q38" s="98">
        <f>SUM(N38:P38)</f>
        <v>1220</v>
      </c>
      <c r="R38" s="3">
        <f>SUM(P38:P38)</f>
        <v>0</v>
      </c>
      <c r="U38" s="3"/>
    </row>
    <row r="39" spans="3:21" ht="14.25">
      <c r="C39" s="36">
        <v>37</v>
      </c>
      <c r="D39" s="99">
        <v>2310</v>
      </c>
      <c r="E39" s="669" t="s">
        <v>135</v>
      </c>
      <c r="F39" s="670"/>
      <c r="G39" s="670"/>
      <c r="H39" s="670"/>
      <c r="I39" s="671"/>
      <c r="J39" s="122" t="s">
        <v>0</v>
      </c>
      <c r="K39" s="535"/>
      <c r="L39" s="120" t="s">
        <v>19</v>
      </c>
      <c r="M39" s="104">
        <v>20</v>
      </c>
      <c r="N39" s="104">
        <v>20</v>
      </c>
      <c r="O39" s="104"/>
      <c r="P39" s="104"/>
      <c r="Q39" s="495">
        <f t="shared" ref="Q39:Q44" si="7">SUM(N39:P39)</f>
        <v>20</v>
      </c>
    </row>
    <row r="40" spans="3:21" ht="14.25" customHeight="1">
      <c r="C40" s="36">
        <v>36</v>
      </c>
      <c r="D40" s="81">
        <v>2321</v>
      </c>
      <c r="E40" s="669" t="s">
        <v>136</v>
      </c>
      <c r="F40" s="670"/>
      <c r="G40" s="670"/>
      <c r="H40" s="670"/>
      <c r="I40" s="671"/>
      <c r="J40" s="103" t="s">
        <v>0</v>
      </c>
      <c r="K40" s="535"/>
      <c r="L40" s="112"/>
      <c r="M40" s="104">
        <v>600</v>
      </c>
      <c r="N40" s="104">
        <v>600</v>
      </c>
      <c r="O40" s="104"/>
      <c r="P40" s="104"/>
      <c r="Q40" s="495">
        <f t="shared" si="7"/>
        <v>600</v>
      </c>
    </row>
    <row r="41" spans="3:21" ht="14.25">
      <c r="C41" s="36">
        <v>37</v>
      </c>
      <c r="D41" s="86"/>
      <c r="E41" s="301"/>
      <c r="F41" s="673" t="s">
        <v>243</v>
      </c>
      <c r="G41" s="673"/>
      <c r="H41" s="673"/>
      <c r="I41" s="674"/>
      <c r="J41" s="103" t="s">
        <v>0</v>
      </c>
      <c r="K41" s="535"/>
      <c r="L41" s="112" t="s">
        <v>19</v>
      </c>
      <c r="M41" s="104">
        <v>600</v>
      </c>
      <c r="N41" s="104">
        <v>600</v>
      </c>
      <c r="O41" s="104"/>
      <c r="P41" s="104"/>
      <c r="Q41" s="495">
        <f t="shared" si="7"/>
        <v>600</v>
      </c>
    </row>
    <row r="42" spans="3:21" ht="14.25">
      <c r="C42" s="36">
        <v>37</v>
      </c>
      <c r="D42" s="428">
        <v>2333</v>
      </c>
      <c r="E42" s="670" t="s">
        <v>137</v>
      </c>
      <c r="F42" s="670"/>
      <c r="G42" s="670"/>
      <c r="H42" s="670"/>
      <c r="I42" s="671"/>
      <c r="J42" s="111" t="s">
        <v>0</v>
      </c>
      <c r="K42" s="535"/>
      <c r="L42" s="115"/>
      <c r="M42" s="437">
        <v>300</v>
      </c>
      <c r="N42" s="437">
        <v>300</v>
      </c>
      <c r="O42" s="437"/>
      <c r="P42" s="437"/>
      <c r="Q42" s="495">
        <f t="shared" si="7"/>
        <v>300</v>
      </c>
    </row>
    <row r="43" spans="3:21" ht="14.25">
      <c r="C43" s="36">
        <v>37</v>
      </c>
      <c r="D43" s="92"/>
      <c r="E43" s="451"/>
      <c r="F43" s="670" t="s">
        <v>137</v>
      </c>
      <c r="G43" s="670"/>
      <c r="H43" s="670"/>
      <c r="I43" s="682"/>
      <c r="J43" s="247"/>
      <c r="K43" s="535"/>
      <c r="L43" s="411" t="s">
        <v>19</v>
      </c>
      <c r="M43" s="437">
        <v>300</v>
      </c>
      <c r="N43" s="437">
        <v>300</v>
      </c>
      <c r="O43" s="437"/>
      <c r="P43" s="437"/>
      <c r="Q43" s="495">
        <f t="shared" si="7"/>
        <v>300</v>
      </c>
    </row>
    <row r="44" spans="3:21" ht="14.25">
      <c r="C44" s="36">
        <v>37</v>
      </c>
      <c r="D44" s="92">
        <v>2341</v>
      </c>
      <c r="E44" s="672" t="s">
        <v>138</v>
      </c>
      <c r="F44" s="673"/>
      <c r="G44" s="673"/>
      <c r="H44" s="673"/>
      <c r="I44" s="675"/>
      <c r="J44" s="244" t="s">
        <v>0</v>
      </c>
      <c r="K44" s="535"/>
      <c r="L44" s="256" t="s">
        <v>19</v>
      </c>
      <c r="M44" s="104">
        <v>300</v>
      </c>
      <c r="N44" s="104">
        <v>300</v>
      </c>
      <c r="O44" s="104"/>
      <c r="P44" s="104"/>
      <c r="Q44" s="495">
        <f t="shared" si="7"/>
        <v>300</v>
      </c>
    </row>
    <row r="45" spans="3:21" ht="14.25">
      <c r="C45" s="36">
        <v>39</v>
      </c>
      <c r="D45" s="358" t="s">
        <v>43</v>
      </c>
      <c r="E45" s="440"/>
      <c r="F45" s="440"/>
      <c r="G45" s="440"/>
      <c r="H45" s="440"/>
      <c r="I45" s="441"/>
      <c r="J45" s="441"/>
      <c r="K45" s="294"/>
      <c r="L45" s="417"/>
      <c r="M45" s="98">
        <f t="shared" ref="M45" si="8">SUM(M46:M47)</f>
        <v>68316</v>
      </c>
      <c r="N45" s="98">
        <v>68316</v>
      </c>
      <c r="O45" s="98"/>
      <c r="P45" s="98"/>
      <c r="Q45" s="98">
        <f>SUM(N45:P45)</f>
        <v>68316</v>
      </c>
      <c r="R45" s="3">
        <f>SUM(P45:P45)</f>
        <v>0</v>
      </c>
    </row>
    <row r="46" spans="3:21" ht="14.25">
      <c r="C46" s="23">
        <v>39</v>
      </c>
      <c r="D46" s="325"/>
      <c r="E46" s="439"/>
      <c r="F46" s="673" t="s">
        <v>244</v>
      </c>
      <c r="G46" s="673"/>
      <c r="H46" s="673"/>
      <c r="I46" s="675"/>
      <c r="J46" s="131"/>
      <c r="K46" s="535"/>
      <c r="L46" s="392" t="s">
        <v>44</v>
      </c>
      <c r="M46" s="101">
        <f>SUM(M49,M56,M73)</f>
        <v>220</v>
      </c>
      <c r="N46" s="101">
        <v>220</v>
      </c>
      <c r="O46" s="101"/>
      <c r="P46" s="101"/>
      <c r="Q46" s="495">
        <f t="shared" ref="Q46:Q74" si="9">SUM(N46:P46)</f>
        <v>220</v>
      </c>
      <c r="R46" s="3">
        <f>SUM(P46:P46)</f>
        <v>0</v>
      </c>
    </row>
    <row r="47" spans="3:21" ht="14.25">
      <c r="C47" s="23">
        <v>39</v>
      </c>
      <c r="D47" s="240"/>
      <c r="E47" s="292"/>
      <c r="F47" s="673" t="s">
        <v>245</v>
      </c>
      <c r="G47" s="673"/>
      <c r="H47" s="673"/>
      <c r="I47" s="675"/>
      <c r="J47" s="125"/>
      <c r="K47" s="535"/>
      <c r="L47" s="395" t="s">
        <v>44</v>
      </c>
      <c r="M47" s="101">
        <f>SUM(M50,M57,M70)</f>
        <v>68096</v>
      </c>
      <c r="N47" s="101">
        <v>68096</v>
      </c>
      <c r="O47" s="101"/>
      <c r="P47" s="101"/>
      <c r="Q47" s="495">
        <f t="shared" si="9"/>
        <v>68096</v>
      </c>
      <c r="R47" s="3">
        <f>SUM(P47:P47)</f>
        <v>0</v>
      </c>
    </row>
    <row r="48" spans="3:21" ht="14.25">
      <c r="D48" s="429">
        <v>3111</v>
      </c>
      <c r="E48" s="670" t="s">
        <v>88</v>
      </c>
      <c r="F48" s="670"/>
      <c r="G48" s="670"/>
      <c r="H48" s="670"/>
      <c r="I48" s="682"/>
      <c r="J48" s="119"/>
      <c r="K48" s="535"/>
      <c r="L48" s="280" t="s">
        <v>44</v>
      </c>
      <c r="M48" s="101">
        <f t="shared" ref="M48" si="10">SUM(M49:M50)</f>
        <v>11682</v>
      </c>
      <c r="N48" s="101">
        <v>11682</v>
      </c>
      <c r="O48" s="101"/>
      <c r="P48" s="101"/>
      <c r="Q48" s="495">
        <f t="shared" si="9"/>
        <v>11682</v>
      </c>
    </row>
    <row r="49" spans="4:18" ht="14.25">
      <c r="D49" s="139"/>
      <c r="E49" s="217"/>
      <c r="F49" s="673" t="s">
        <v>246</v>
      </c>
      <c r="G49" s="673"/>
      <c r="H49" s="673"/>
      <c r="I49" s="675"/>
      <c r="J49" s="242"/>
      <c r="K49" s="535"/>
      <c r="L49" s="410"/>
      <c r="M49" s="104">
        <v>70</v>
      </c>
      <c r="N49" s="104">
        <v>70</v>
      </c>
      <c r="O49" s="104"/>
      <c r="P49" s="104"/>
      <c r="Q49" s="495">
        <f t="shared" si="9"/>
        <v>70</v>
      </c>
    </row>
    <row r="50" spans="4:18" ht="14.25">
      <c r="D50" s="139"/>
      <c r="E50" s="218"/>
      <c r="F50" s="670" t="s">
        <v>247</v>
      </c>
      <c r="G50" s="670"/>
      <c r="H50" s="670"/>
      <c r="I50" s="671"/>
      <c r="J50" s="244"/>
      <c r="K50" s="535"/>
      <c r="L50" s="256"/>
      <c r="M50" s="101">
        <f t="shared" ref="M50" si="11">SUM(M51:M54)</f>
        <v>11612</v>
      </c>
      <c r="N50" s="101">
        <v>11612</v>
      </c>
      <c r="O50" s="101"/>
      <c r="P50" s="101"/>
      <c r="Q50" s="495">
        <f t="shared" si="9"/>
        <v>11612</v>
      </c>
    </row>
    <row r="51" spans="4:18" ht="14.25">
      <c r="D51" s="194"/>
      <c r="E51" s="192"/>
      <c r="F51" s="217"/>
      <c r="G51" s="673" t="s">
        <v>259</v>
      </c>
      <c r="H51" s="673"/>
      <c r="I51" s="674"/>
      <c r="J51" s="312">
        <v>2570</v>
      </c>
      <c r="K51" s="535">
        <v>2570</v>
      </c>
      <c r="L51" s="256"/>
      <c r="M51" s="497">
        <v>3473</v>
      </c>
      <c r="N51" s="594">
        <v>3473</v>
      </c>
      <c r="O51" s="264"/>
      <c r="P51" s="101"/>
      <c r="Q51" s="495">
        <f t="shared" si="9"/>
        <v>3473</v>
      </c>
    </row>
    <row r="52" spans="4:18" ht="14.25">
      <c r="D52" s="194"/>
      <c r="E52" s="192"/>
      <c r="F52" s="217"/>
      <c r="G52" s="673" t="s">
        <v>260</v>
      </c>
      <c r="H52" s="673"/>
      <c r="I52" s="674"/>
      <c r="J52" s="313">
        <v>2670</v>
      </c>
      <c r="K52" s="535">
        <v>2670</v>
      </c>
      <c r="L52" s="392"/>
      <c r="M52" s="498">
        <v>2495</v>
      </c>
      <c r="N52" s="595">
        <v>2495</v>
      </c>
      <c r="O52" s="264"/>
      <c r="P52" s="101"/>
      <c r="Q52" s="495">
        <f t="shared" si="9"/>
        <v>2495</v>
      </c>
    </row>
    <row r="53" spans="4:18" ht="14.25">
      <c r="D53" s="194"/>
      <c r="E53" s="192"/>
      <c r="F53" s="217"/>
      <c r="G53" s="673" t="s">
        <v>261</v>
      </c>
      <c r="H53" s="673"/>
      <c r="I53" s="674"/>
      <c r="J53" s="261">
        <v>2675</v>
      </c>
      <c r="K53" s="535">
        <v>2675</v>
      </c>
      <c r="L53" s="112"/>
      <c r="M53" s="498">
        <v>1965</v>
      </c>
      <c r="N53" s="595">
        <v>1965</v>
      </c>
      <c r="O53" s="264"/>
      <c r="P53" s="101"/>
      <c r="Q53" s="495">
        <f t="shared" si="9"/>
        <v>1965</v>
      </c>
    </row>
    <row r="54" spans="4:18" ht="14.25">
      <c r="D54" s="194"/>
      <c r="E54" s="192"/>
      <c r="F54" s="217"/>
      <c r="G54" s="673" t="s">
        <v>262</v>
      </c>
      <c r="H54" s="673"/>
      <c r="I54" s="674"/>
      <c r="J54" s="290">
        <v>2680</v>
      </c>
      <c r="K54" s="535">
        <v>2680</v>
      </c>
      <c r="L54" s="395"/>
      <c r="M54" s="499">
        <v>3679</v>
      </c>
      <c r="N54" s="596">
        <v>3679</v>
      </c>
      <c r="O54" s="264"/>
      <c r="P54" s="101"/>
      <c r="Q54" s="495">
        <f t="shared" si="9"/>
        <v>3679</v>
      </c>
    </row>
    <row r="55" spans="4:18" ht="14.25">
      <c r="D55" s="527">
        <v>3113</v>
      </c>
      <c r="E55" s="696" t="s">
        <v>89</v>
      </c>
      <c r="F55" s="696"/>
      <c r="G55" s="696"/>
      <c r="H55" s="696"/>
      <c r="I55" s="697"/>
      <c r="J55" s="131"/>
      <c r="K55" s="535"/>
      <c r="L55" s="392"/>
      <c r="M55" s="101">
        <f>SUM(M56:M57)</f>
        <v>53679</v>
      </c>
      <c r="N55" s="101">
        <v>53679</v>
      </c>
      <c r="O55" s="101"/>
      <c r="P55" s="101"/>
      <c r="Q55" s="495">
        <f t="shared" si="9"/>
        <v>53679</v>
      </c>
      <c r="R55" s="3">
        <f>SUM(P55:P55)</f>
        <v>0</v>
      </c>
    </row>
    <row r="56" spans="4:18" ht="14.25">
      <c r="D56" s="528"/>
      <c r="E56" s="217"/>
      <c r="F56" s="673" t="s">
        <v>248</v>
      </c>
      <c r="G56" s="673"/>
      <c r="H56" s="673"/>
      <c r="I56" s="675"/>
      <c r="J56" s="103"/>
      <c r="K56" s="535"/>
      <c r="L56" s="112" t="s">
        <v>44</v>
      </c>
      <c r="M56" s="104">
        <v>100</v>
      </c>
      <c r="N56" s="104">
        <v>100</v>
      </c>
      <c r="O56" s="104"/>
      <c r="P56" s="104"/>
      <c r="Q56" s="495">
        <f t="shared" si="9"/>
        <v>100</v>
      </c>
    </row>
    <row r="57" spans="4:18" ht="14.25">
      <c r="D57" s="528"/>
      <c r="E57" s="217"/>
      <c r="F57" s="673" t="s">
        <v>249</v>
      </c>
      <c r="G57" s="673"/>
      <c r="H57" s="673"/>
      <c r="I57" s="675"/>
      <c r="J57" s="103"/>
      <c r="K57" s="535"/>
      <c r="L57" s="112" t="s">
        <v>44</v>
      </c>
      <c r="M57" s="101">
        <f>SUM(M58:M68)</f>
        <v>53579</v>
      </c>
      <c r="N57" s="101">
        <v>53579</v>
      </c>
      <c r="O57" s="101"/>
      <c r="P57" s="101"/>
      <c r="Q57" s="495">
        <f t="shared" si="9"/>
        <v>53579</v>
      </c>
      <c r="R57" s="3">
        <f>SUM(P57:P57)</f>
        <v>0</v>
      </c>
    </row>
    <row r="58" spans="4:18" ht="14.25">
      <c r="D58" s="528"/>
      <c r="E58" s="217"/>
      <c r="F58" s="217"/>
      <c r="G58" s="673" t="s">
        <v>263</v>
      </c>
      <c r="H58" s="673"/>
      <c r="I58" s="674"/>
      <c r="J58" s="103">
        <v>2560</v>
      </c>
      <c r="K58" s="535">
        <v>2560</v>
      </c>
      <c r="L58" s="112"/>
      <c r="M58" s="264">
        <v>7081</v>
      </c>
      <c r="N58" s="264">
        <v>7081</v>
      </c>
      <c r="O58" s="264"/>
      <c r="P58" s="101"/>
      <c r="Q58" s="495">
        <f t="shared" si="9"/>
        <v>7081</v>
      </c>
    </row>
    <row r="59" spans="4:18" ht="14.25">
      <c r="D59" s="528"/>
      <c r="E59" s="217"/>
      <c r="F59" s="217"/>
      <c r="G59" s="673" t="s">
        <v>264</v>
      </c>
      <c r="H59" s="673"/>
      <c r="I59" s="674"/>
      <c r="J59" s="103">
        <v>2610</v>
      </c>
      <c r="K59" s="535">
        <v>2610</v>
      </c>
      <c r="L59" s="118"/>
      <c r="M59" s="500">
        <v>4109</v>
      </c>
      <c r="N59" s="536">
        <v>4109</v>
      </c>
      <c r="O59" s="536"/>
      <c r="P59" s="101"/>
      <c r="Q59" s="495">
        <f t="shared" si="9"/>
        <v>4109</v>
      </c>
    </row>
    <row r="60" spans="4:18" ht="14.25">
      <c r="D60" s="528"/>
      <c r="E60" s="217"/>
      <c r="F60" s="217"/>
      <c r="G60" s="673" t="s">
        <v>265</v>
      </c>
      <c r="H60" s="673"/>
      <c r="I60" s="674"/>
      <c r="J60" s="103">
        <v>2615</v>
      </c>
      <c r="K60" s="535">
        <v>2615</v>
      </c>
      <c r="L60" s="118"/>
      <c r="M60" s="501">
        <v>3174</v>
      </c>
      <c r="N60" s="537">
        <v>3174</v>
      </c>
      <c r="O60" s="537"/>
      <c r="P60" s="101"/>
      <c r="Q60" s="495">
        <f t="shared" si="9"/>
        <v>3174</v>
      </c>
    </row>
    <row r="61" spans="4:18" ht="14.25">
      <c r="D61" s="528"/>
      <c r="E61" s="217"/>
      <c r="F61" s="217"/>
      <c r="G61" s="673" t="s">
        <v>266</v>
      </c>
      <c r="H61" s="673"/>
      <c r="I61" s="674"/>
      <c r="J61" s="103">
        <v>2620</v>
      </c>
      <c r="K61" s="535">
        <v>2620</v>
      </c>
      <c r="L61" s="118"/>
      <c r="M61" s="501">
        <v>5332</v>
      </c>
      <c r="N61" s="537">
        <v>5332</v>
      </c>
      <c r="O61" s="537"/>
      <c r="P61" s="101"/>
      <c r="Q61" s="495">
        <f t="shared" si="9"/>
        <v>5332</v>
      </c>
    </row>
    <row r="62" spans="4:18" ht="14.25">
      <c r="D62" s="528"/>
      <c r="E62" s="217"/>
      <c r="F62" s="217"/>
      <c r="G62" s="673" t="s">
        <v>267</v>
      </c>
      <c r="H62" s="673"/>
      <c r="I62" s="674"/>
      <c r="J62" s="103">
        <v>2630</v>
      </c>
      <c r="K62" s="535">
        <v>2630</v>
      </c>
      <c r="L62" s="118"/>
      <c r="M62" s="502">
        <v>5332</v>
      </c>
      <c r="N62" s="536">
        <v>5332</v>
      </c>
      <c r="O62" s="536"/>
      <c r="P62" s="101"/>
      <c r="Q62" s="495">
        <f t="shared" si="9"/>
        <v>5332</v>
      </c>
    </row>
    <row r="63" spans="4:18" ht="14.25">
      <c r="D63" s="528"/>
      <c r="E63" s="217"/>
      <c r="F63" s="217"/>
      <c r="G63" s="673" t="s">
        <v>268</v>
      </c>
      <c r="H63" s="673"/>
      <c r="I63" s="674"/>
      <c r="J63" s="103">
        <v>2635</v>
      </c>
      <c r="K63" s="535">
        <v>2635</v>
      </c>
      <c r="L63" s="118"/>
      <c r="M63" s="498">
        <v>3944</v>
      </c>
      <c r="N63" s="264">
        <v>3944</v>
      </c>
      <c r="O63" s="264"/>
      <c r="P63" s="101"/>
      <c r="Q63" s="495">
        <f t="shared" si="9"/>
        <v>3944</v>
      </c>
    </row>
    <row r="64" spans="4:18" ht="14.25">
      <c r="D64" s="528"/>
      <c r="E64" s="217"/>
      <c r="F64" s="217"/>
      <c r="G64" s="673" t="s">
        <v>269</v>
      </c>
      <c r="H64" s="673"/>
      <c r="I64" s="674"/>
      <c r="J64" s="103">
        <v>2640</v>
      </c>
      <c r="K64" s="535">
        <v>2640</v>
      </c>
      <c r="L64" s="118"/>
      <c r="M64" s="498">
        <v>3008</v>
      </c>
      <c r="N64" s="264">
        <v>3008</v>
      </c>
      <c r="O64" s="264"/>
      <c r="P64" s="101"/>
      <c r="Q64" s="495">
        <f t="shared" si="9"/>
        <v>3008</v>
      </c>
    </row>
    <row r="65" spans="1:20" ht="14.25">
      <c r="D65" s="528"/>
      <c r="E65" s="217"/>
      <c r="F65" s="217"/>
      <c r="G65" s="673" t="s">
        <v>270</v>
      </c>
      <c r="H65" s="673"/>
      <c r="I65" s="674"/>
      <c r="J65" s="103">
        <v>2645</v>
      </c>
      <c r="K65" s="535">
        <v>2645</v>
      </c>
      <c r="L65" s="118"/>
      <c r="M65" s="498">
        <v>4902</v>
      </c>
      <c r="N65" s="264">
        <v>4902</v>
      </c>
      <c r="O65" s="264"/>
      <c r="P65" s="101"/>
      <c r="Q65" s="495">
        <f t="shared" si="9"/>
        <v>4902</v>
      </c>
    </row>
    <row r="66" spans="1:20" ht="14.25">
      <c r="B66" s="27"/>
      <c r="C66" s="31"/>
      <c r="D66" s="528"/>
      <c r="E66" s="217"/>
      <c r="F66" s="217"/>
      <c r="G66" s="673" t="s">
        <v>271</v>
      </c>
      <c r="H66" s="673"/>
      <c r="I66" s="674"/>
      <c r="J66" s="103">
        <v>2650</v>
      </c>
      <c r="K66" s="535">
        <v>2650</v>
      </c>
      <c r="L66" s="118"/>
      <c r="M66" s="498">
        <v>5500</v>
      </c>
      <c r="N66" s="264">
        <v>5500</v>
      </c>
      <c r="O66" s="264"/>
      <c r="P66" s="101"/>
      <c r="Q66" s="495">
        <f t="shared" si="9"/>
        <v>5500</v>
      </c>
    </row>
    <row r="67" spans="1:20" ht="12.75" customHeight="1">
      <c r="A67" s="685"/>
      <c r="B67" s="27"/>
      <c r="C67" s="31"/>
      <c r="D67" s="245"/>
      <c r="E67" s="217"/>
      <c r="F67" s="217"/>
      <c r="G67" s="673" t="s">
        <v>272</v>
      </c>
      <c r="H67" s="673"/>
      <c r="I67" s="674"/>
      <c r="J67" s="103">
        <v>2655</v>
      </c>
      <c r="K67" s="535">
        <v>2655</v>
      </c>
      <c r="L67" s="118"/>
      <c r="M67" s="498">
        <v>5879</v>
      </c>
      <c r="N67" s="264">
        <v>5879</v>
      </c>
      <c r="O67" s="264"/>
      <c r="P67" s="101"/>
      <c r="Q67" s="495">
        <f t="shared" si="9"/>
        <v>5879</v>
      </c>
    </row>
    <row r="68" spans="1:20" ht="14.25">
      <c r="A68" s="685"/>
      <c r="D68" s="543"/>
      <c r="E68" s="217"/>
      <c r="F68" s="217"/>
      <c r="G68" s="673" t="s">
        <v>273</v>
      </c>
      <c r="H68" s="673"/>
      <c r="I68" s="674"/>
      <c r="J68" s="125">
        <v>2660</v>
      </c>
      <c r="K68" s="535">
        <v>2660</v>
      </c>
      <c r="L68" s="407"/>
      <c r="M68" s="499">
        <v>5318</v>
      </c>
      <c r="N68" s="264">
        <v>5318</v>
      </c>
      <c r="O68" s="264"/>
      <c r="P68" s="101"/>
      <c r="Q68" s="495">
        <f t="shared" si="9"/>
        <v>5318</v>
      </c>
    </row>
    <row r="69" spans="1:20" ht="14.25">
      <c r="D69" s="527">
        <v>3141</v>
      </c>
      <c r="E69" s="698" t="s">
        <v>90</v>
      </c>
      <c r="F69" s="696"/>
      <c r="G69" s="696"/>
      <c r="H69" s="696"/>
      <c r="I69" s="697"/>
      <c r="J69" s="122"/>
      <c r="K69" s="535"/>
      <c r="L69" s="120" t="s">
        <v>44</v>
      </c>
      <c r="M69" s="101">
        <f>SUM(M70)</f>
        <v>2905</v>
      </c>
      <c r="N69" s="101">
        <v>2905</v>
      </c>
      <c r="O69" s="101"/>
      <c r="P69" s="101"/>
      <c r="Q69" s="495">
        <f t="shared" si="9"/>
        <v>2905</v>
      </c>
    </row>
    <row r="70" spans="1:20" ht="14.25">
      <c r="D70" s="528"/>
      <c r="E70" s="192"/>
      <c r="F70" s="673" t="s">
        <v>250</v>
      </c>
      <c r="G70" s="673"/>
      <c r="H70" s="673"/>
      <c r="I70" s="675"/>
      <c r="J70" s="103"/>
      <c r="K70" s="535"/>
      <c r="L70" s="112"/>
      <c r="M70" s="101">
        <f t="shared" ref="M70" si="12">SUM(M71:M72)</f>
        <v>2905</v>
      </c>
      <c r="N70" s="101">
        <v>2905</v>
      </c>
      <c r="O70" s="101"/>
      <c r="P70" s="101"/>
      <c r="Q70" s="495">
        <f t="shared" si="9"/>
        <v>2905</v>
      </c>
    </row>
    <row r="71" spans="1:20" ht="14.25">
      <c r="D71" s="528"/>
      <c r="E71" s="192"/>
      <c r="F71" s="217"/>
      <c r="G71" s="673" t="s">
        <v>274</v>
      </c>
      <c r="H71" s="673"/>
      <c r="I71" s="675"/>
      <c r="J71" s="103">
        <v>2550</v>
      </c>
      <c r="K71" s="535">
        <v>2550</v>
      </c>
      <c r="L71" s="112"/>
      <c r="M71" s="264">
        <v>1260</v>
      </c>
      <c r="N71" s="264">
        <v>1260</v>
      </c>
      <c r="O71" s="264"/>
      <c r="P71" s="101"/>
      <c r="Q71" s="495">
        <f t="shared" si="9"/>
        <v>1260</v>
      </c>
    </row>
    <row r="72" spans="1:20" ht="14.25">
      <c r="D72" s="92"/>
      <c r="E72" s="192"/>
      <c r="F72" s="217"/>
      <c r="G72" s="673" t="s">
        <v>275</v>
      </c>
      <c r="H72" s="677"/>
      <c r="I72" s="678"/>
      <c r="J72" s="103">
        <v>2600</v>
      </c>
      <c r="K72" s="535">
        <v>2600</v>
      </c>
      <c r="L72" s="112"/>
      <c r="M72" s="264">
        <v>1645</v>
      </c>
      <c r="N72" s="264">
        <v>1645</v>
      </c>
      <c r="O72" s="264"/>
      <c r="P72" s="101"/>
      <c r="Q72" s="495">
        <f t="shared" si="9"/>
        <v>1645</v>
      </c>
    </row>
    <row r="73" spans="1:20" ht="14.25">
      <c r="D73" s="81">
        <v>3299</v>
      </c>
      <c r="E73" s="309" t="s">
        <v>91</v>
      </c>
      <c r="F73" s="217"/>
      <c r="G73" s="217"/>
      <c r="H73" s="217"/>
      <c r="I73" s="243"/>
      <c r="J73" s="103"/>
      <c r="K73" s="535"/>
      <c r="L73" s="112" t="s">
        <v>44</v>
      </c>
      <c r="M73" s="104">
        <v>50</v>
      </c>
      <c r="N73" s="104">
        <v>50</v>
      </c>
      <c r="O73" s="104"/>
      <c r="P73" s="104"/>
      <c r="Q73" s="495">
        <f t="shared" si="9"/>
        <v>50</v>
      </c>
    </row>
    <row r="74" spans="1:20" ht="14.25">
      <c r="D74" s="92"/>
      <c r="E74" s="192"/>
      <c r="F74" s="673" t="s">
        <v>251</v>
      </c>
      <c r="G74" s="673"/>
      <c r="H74" s="673"/>
      <c r="I74" s="675"/>
      <c r="J74" s="103" t="s">
        <v>0</v>
      </c>
      <c r="K74" s="535"/>
      <c r="L74" s="112"/>
      <c r="M74" s="104">
        <v>50</v>
      </c>
      <c r="N74" s="104">
        <v>50</v>
      </c>
      <c r="O74" s="104"/>
      <c r="P74" s="104"/>
      <c r="Q74" s="495">
        <f t="shared" si="9"/>
        <v>50</v>
      </c>
    </row>
    <row r="75" spans="1:20" ht="14.25">
      <c r="D75" s="699" t="s">
        <v>45</v>
      </c>
      <c r="E75" s="700"/>
      <c r="F75" s="700"/>
      <c r="G75" s="700"/>
      <c r="H75" s="700"/>
      <c r="I75" s="701"/>
      <c r="J75" s="97"/>
      <c r="K75" s="294"/>
      <c r="L75" s="403" t="s">
        <v>44</v>
      </c>
      <c r="M75" s="98">
        <f>SUM(M76,M78,M80,M92,M94)</f>
        <v>39363</v>
      </c>
      <c r="N75" s="98">
        <v>39363</v>
      </c>
      <c r="O75" s="98">
        <f>SUM(O76,O78,O80,O92,O94)</f>
        <v>0</v>
      </c>
      <c r="P75" s="98"/>
      <c r="Q75" s="98">
        <f>SUM(N75:P75)</f>
        <v>39363</v>
      </c>
      <c r="R75" s="3">
        <f>SUM(N75:P75)</f>
        <v>39363</v>
      </c>
    </row>
    <row r="76" spans="1:20" ht="14.25">
      <c r="D76" s="81">
        <v>3311</v>
      </c>
      <c r="E76" s="309" t="s">
        <v>92</v>
      </c>
      <c r="F76" s="217"/>
      <c r="G76" s="217"/>
      <c r="H76" s="217"/>
      <c r="I76" s="243"/>
      <c r="J76" s="103"/>
      <c r="K76" s="535"/>
      <c r="L76" s="112"/>
      <c r="M76" s="101">
        <v>9065</v>
      </c>
      <c r="N76" s="101">
        <v>9065</v>
      </c>
      <c r="O76" s="101"/>
      <c r="P76" s="101"/>
      <c r="Q76" s="495">
        <f t="shared" ref="Q76:Q96" si="13">SUM(N76:P76)</f>
        <v>9065</v>
      </c>
      <c r="T76" s="3"/>
    </row>
    <row r="77" spans="1:20" ht="14.25">
      <c r="D77" s="86"/>
      <c r="E77" s="192"/>
      <c r="F77" s="673" t="s">
        <v>252</v>
      </c>
      <c r="G77" s="673"/>
      <c r="H77" s="673"/>
      <c r="I77" s="675"/>
      <c r="J77" s="103">
        <v>2530</v>
      </c>
      <c r="K77" s="535">
        <v>2530</v>
      </c>
      <c r="L77" s="112"/>
      <c r="M77" s="101">
        <v>9065</v>
      </c>
      <c r="N77" s="101">
        <v>9065</v>
      </c>
      <c r="O77" s="101"/>
      <c r="P77" s="101"/>
      <c r="Q77" s="495">
        <f t="shared" si="13"/>
        <v>9065</v>
      </c>
    </row>
    <row r="78" spans="1:20" ht="14.25">
      <c r="D78" s="81">
        <v>3314</v>
      </c>
      <c r="E78" s="309" t="s">
        <v>93</v>
      </c>
      <c r="F78" s="217"/>
      <c r="G78" s="217"/>
      <c r="H78" s="217"/>
      <c r="I78" s="243"/>
      <c r="J78" s="111"/>
      <c r="K78" s="535"/>
      <c r="L78" s="115"/>
      <c r="M78" s="101">
        <v>14828</v>
      </c>
      <c r="N78" s="101">
        <v>14828</v>
      </c>
      <c r="O78" s="101"/>
      <c r="P78" s="101"/>
      <c r="Q78" s="495">
        <f t="shared" si="13"/>
        <v>14828</v>
      </c>
    </row>
    <row r="79" spans="1:20" ht="14.25">
      <c r="D79" s="86"/>
      <c r="E79" s="192"/>
      <c r="F79" s="673" t="s">
        <v>253</v>
      </c>
      <c r="G79" s="673"/>
      <c r="H79" s="673"/>
      <c r="I79" s="675"/>
      <c r="J79" s="113">
        <v>2525</v>
      </c>
      <c r="K79" s="535">
        <v>2525</v>
      </c>
      <c r="L79" s="280"/>
      <c r="M79" s="101">
        <v>14828</v>
      </c>
      <c r="N79" s="101">
        <v>14828</v>
      </c>
      <c r="O79" s="101"/>
      <c r="P79" s="101"/>
      <c r="Q79" s="495">
        <f t="shared" si="13"/>
        <v>14828</v>
      </c>
    </row>
    <row r="80" spans="1:20" ht="14.25">
      <c r="D80" s="527">
        <v>3319</v>
      </c>
      <c r="E80" s="529" t="s">
        <v>94</v>
      </c>
      <c r="F80" s="217"/>
      <c r="G80" s="217"/>
      <c r="H80" s="217"/>
      <c r="I80" s="243"/>
      <c r="J80" s="131"/>
      <c r="K80" s="535"/>
      <c r="L80" s="392"/>
      <c r="M80" s="101">
        <f>SUM(M81,M87:M88,M90:M91)</f>
        <v>3090</v>
      </c>
      <c r="N80" s="101">
        <v>3090</v>
      </c>
      <c r="O80" s="101"/>
      <c r="P80" s="101"/>
      <c r="Q80" s="495">
        <f t="shared" si="13"/>
        <v>3090</v>
      </c>
      <c r="R80" s="3">
        <f>SUM(P80:P80)</f>
        <v>0</v>
      </c>
    </row>
    <row r="81" spans="4:18" ht="14.25">
      <c r="D81" s="528"/>
      <c r="E81" s="217"/>
      <c r="F81" s="673" t="s">
        <v>254</v>
      </c>
      <c r="G81" s="673"/>
      <c r="H81" s="673"/>
      <c r="I81" s="675"/>
      <c r="J81" s="103">
        <v>5221</v>
      </c>
      <c r="K81" s="535">
        <v>5221</v>
      </c>
      <c r="L81" s="112"/>
      <c r="M81" s="101">
        <f>SUM(M82:M86)</f>
        <v>1710</v>
      </c>
      <c r="N81" s="101">
        <v>1710</v>
      </c>
      <c r="O81" s="101"/>
      <c r="P81" s="101"/>
      <c r="Q81" s="495">
        <f t="shared" si="13"/>
        <v>1710</v>
      </c>
      <c r="R81" s="3">
        <f>SUM(P81:P81)</f>
        <v>0</v>
      </c>
    </row>
    <row r="82" spans="4:18" ht="14.25">
      <c r="D82" s="246"/>
      <c r="E82" s="310"/>
      <c r="F82" s="310"/>
      <c r="G82" s="323" t="s">
        <v>364</v>
      </c>
      <c r="H82" s="323" t="s">
        <v>363</v>
      </c>
      <c r="I82" s="503"/>
      <c r="J82" s="261">
        <v>5221</v>
      </c>
      <c r="K82" s="535"/>
      <c r="L82" s="112"/>
      <c r="M82" s="101">
        <v>500</v>
      </c>
      <c r="N82" s="101">
        <v>500</v>
      </c>
      <c r="O82" s="101"/>
      <c r="P82" s="101"/>
      <c r="Q82" s="495">
        <f t="shared" si="13"/>
        <v>500</v>
      </c>
    </row>
    <row r="83" spans="4:18" s="460" customFormat="1" ht="14.25">
      <c r="D83" s="246"/>
      <c r="E83" s="310"/>
      <c r="F83" s="310"/>
      <c r="G83" s="462"/>
      <c r="H83" s="323" t="s">
        <v>365</v>
      </c>
      <c r="I83" s="463"/>
      <c r="J83" s="261"/>
      <c r="K83" s="535"/>
      <c r="L83" s="112"/>
      <c r="M83" s="289">
        <v>100</v>
      </c>
      <c r="N83" s="289">
        <v>100</v>
      </c>
      <c r="O83" s="289"/>
      <c r="P83" s="101"/>
      <c r="Q83" s="495">
        <f t="shared" si="13"/>
        <v>100</v>
      </c>
    </row>
    <row r="84" spans="4:18" s="460" customFormat="1" ht="14.25">
      <c r="D84" s="246"/>
      <c r="E84" s="310"/>
      <c r="F84" s="310"/>
      <c r="G84" s="462"/>
      <c r="H84" s="323" t="s">
        <v>366</v>
      </c>
      <c r="I84" s="463"/>
      <c r="J84" s="261"/>
      <c r="K84" s="535"/>
      <c r="L84" s="112"/>
      <c r="M84" s="289">
        <v>70</v>
      </c>
      <c r="N84" s="289">
        <v>70</v>
      </c>
      <c r="O84" s="289"/>
      <c r="P84" s="101"/>
      <c r="Q84" s="495">
        <f t="shared" si="13"/>
        <v>70</v>
      </c>
    </row>
    <row r="85" spans="4:18" s="460" customFormat="1" ht="14.25">
      <c r="D85" s="246"/>
      <c r="E85" s="310"/>
      <c r="F85" s="310"/>
      <c r="G85" s="462"/>
      <c r="H85" s="323" t="s">
        <v>367</v>
      </c>
      <c r="I85" s="463"/>
      <c r="J85" s="261"/>
      <c r="K85" s="535"/>
      <c r="L85" s="112"/>
      <c r="M85" s="101">
        <v>600</v>
      </c>
      <c r="N85" s="101">
        <v>600</v>
      </c>
      <c r="O85" s="101"/>
      <c r="P85" s="101"/>
      <c r="Q85" s="495">
        <f t="shared" si="13"/>
        <v>600</v>
      </c>
    </row>
    <row r="86" spans="4:18" ht="14.25">
      <c r="D86" s="246"/>
      <c r="E86" s="310"/>
      <c r="F86" s="310"/>
      <c r="G86" s="679" t="s">
        <v>368</v>
      </c>
      <c r="H86" s="680"/>
      <c r="I86" s="681"/>
      <c r="J86" s="103">
        <v>5221</v>
      </c>
      <c r="K86" s="535"/>
      <c r="L86" s="112"/>
      <c r="M86" s="289">
        <v>440</v>
      </c>
      <c r="N86" s="289">
        <v>440</v>
      </c>
      <c r="O86" s="289"/>
      <c r="P86" s="101"/>
      <c r="Q86" s="495">
        <f t="shared" si="13"/>
        <v>440</v>
      </c>
      <c r="R86" t="s">
        <v>31</v>
      </c>
    </row>
    <row r="87" spans="4:18" ht="14.25">
      <c r="D87" s="246"/>
      <c r="E87" s="217"/>
      <c r="F87" s="673" t="s">
        <v>255</v>
      </c>
      <c r="G87" s="673"/>
      <c r="H87" s="673"/>
      <c r="I87" s="675"/>
      <c r="J87" s="103">
        <v>5223</v>
      </c>
      <c r="K87" s="535">
        <v>5223</v>
      </c>
      <c r="L87" s="112"/>
      <c r="M87" s="104">
        <v>80</v>
      </c>
      <c r="N87" s="104">
        <v>80</v>
      </c>
      <c r="O87" s="104"/>
      <c r="P87" s="104"/>
      <c r="Q87" s="495">
        <f t="shared" si="13"/>
        <v>80</v>
      </c>
    </row>
    <row r="88" spans="4:18" ht="14.25">
      <c r="D88" s="246"/>
      <c r="E88" s="217"/>
      <c r="F88" s="673" t="s">
        <v>256</v>
      </c>
      <c r="G88" s="673"/>
      <c r="H88" s="673"/>
      <c r="I88" s="675"/>
      <c r="J88" s="125">
        <v>5225</v>
      </c>
      <c r="K88" s="535">
        <v>5225</v>
      </c>
      <c r="L88" s="395"/>
      <c r="M88" s="101">
        <v>1000</v>
      </c>
      <c r="N88" s="101">
        <v>1000</v>
      </c>
      <c r="O88" s="101"/>
      <c r="P88" s="101"/>
      <c r="Q88" s="495">
        <f t="shared" si="13"/>
        <v>1000</v>
      </c>
    </row>
    <row r="89" spans="4:18" s="460" customFormat="1" ht="14.25">
      <c r="D89" s="146"/>
      <c r="E89" s="217"/>
      <c r="F89" s="458" t="s">
        <v>369</v>
      </c>
      <c r="G89" s="458"/>
      <c r="H89" s="458"/>
      <c r="I89" s="459"/>
      <c r="J89" s="242"/>
      <c r="K89" s="535">
        <v>5225</v>
      </c>
      <c r="L89" s="410"/>
      <c r="M89" s="101">
        <v>200</v>
      </c>
      <c r="N89" s="101">
        <v>200</v>
      </c>
      <c r="O89" s="101"/>
      <c r="P89" s="101"/>
      <c r="Q89" s="495">
        <f t="shared" si="13"/>
        <v>200</v>
      </c>
    </row>
    <row r="90" spans="4:18" ht="14.25">
      <c r="D90" s="145"/>
      <c r="E90" s="217"/>
      <c r="F90" s="673" t="s">
        <v>257</v>
      </c>
      <c r="G90" s="673"/>
      <c r="H90" s="673"/>
      <c r="I90" s="675"/>
      <c r="J90" s="244">
        <v>2500</v>
      </c>
      <c r="K90" s="535">
        <v>2501</v>
      </c>
      <c r="L90" s="256"/>
      <c r="M90" s="101">
        <v>250</v>
      </c>
      <c r="N90" s="101">
        <v>250</v>
      </c>
      <c r="O90" s="101"/>
      <c r="P90" s="101"/>
      <c r="Q90" s="495">
        <f t="shared" si="13"/>
        <v>250</v>
      </c>
    </row>
    <row r="91" spans="4:18" ht="14.25">
      <c r="D91" s="146"/>
      <c r="E91" s="217"/>
      <c r="F91" s="673" t="s">
        <v>258</v>
      </c>
      <c r="G91" s="673"/>
      <c r="H91" s="673"/>
      <c r="I91" s="675"/>
      <c r="J91" s="244">
        <v>5219</v>
      </c>
      <c r="K91" s="535">
        <v>5219</v>
      </c>
      <c r="L91" s="256"/>
      <c r="M91" s="101">
        <v>50</v>
      </c>
      <c r="N91" s="101">
        <v>50</v>
      </c>
      <c r="O91" s="101"/>
      <c r="P91" s="101"/>
      <c r="Q91" s="495">
        <f t="shared" si="13"/>
        <v>50</v>
      </c>
    </row>
    <row r="92" spans="4:18" ht="14.25">
      <c r="D92" s="429">
        <v>3321</v>
      </c>
      <c r="E92" s="311" t="s">
        <v>344</v>
      </c>
      <c r="F92" s="217"/>
      <c r="G92" s="217"/>
      <c r="H92" s="217"/>
      <c r="I92" s="243"/>
      <c r="J92" s="247"/>
      <c r="K92" s="535"/>
      <c r="L92" s="411"/>
      <c r="M92" s="101">
        <v>10880</v>
      </c>
      <c r="N92" s="101">
        <v>10880</v>
      </c>
      <c r="O92" s="101"/>
      <c r="P92" s="101"/>
      <c r="Q92" s="495">
        <f t="shared" si="13"/>
        <v>10880</v>
      </c>
      <c r="R92" s="3">
        <f>SUM(P92:P92)</f>
        <v>0</v>
      </c>
    </row>
    <row r="93" spans="4:18" ht="14.25">
      <c r="D93" s="86"/>
      <c r="E93" s="192"/>
      <c r="F93" s="673" t="s">
        <v>277</v>
      </c>
      <c r="G93" s="673"/>
      <c r="H93" s="673"/>
      <c r="I93" s="675"/>
      <c r="J93" s="113">
        <v>2520</v>
      </c>
      <c r="K93" s="535">
        <v>2520</v>
      </c>
      <c r="L93" s="280"/>
      <c r="M93" s="101">
        <v>10880</v>
      </c>
      <c r="N93" s="101">
        <v>10880</v>
      </c>
      <c r="O93" s="101"/>
      <c r="P93" s="101"/>
      <c r="Q93" s="495">
        <f t="shared" si="13"/>
        <v>10880</v>
      </c>
    </row>
    <row r="94" spans="4:18" ht="14.25">
      <c r="D94" s="527">
        <v>3322</v>
      </c>
      <c r="E94" s="673" t="s">
        <v>95</v>
      </c>
      <c r="F94" s="673"/>
      <c r="G94" s="673"/>
      <c r="H94" s="673"/>
      <c r="I94" s="674"/>
      <c r="J94" s="113"/>
      <c r="K94" s="535"/>
      <c r="L94" s="282"/>
      <c r="M94" s="101">
        <f>SUM(M95:M96)</f>
        <v>1500</v>
      </c>
      <c r="N94" s="101">
        <v>1500</v>
      </c>
      <c r="O94" s="101">
        <f t="shared" ref="O94" si="14">SUM(O95:O96)</f>
        <v>0</v>
      </c>
      <c r="P94" s="101"/>
      <c r="Q94" s="495">
        <f t="shared" si="13"/>
        <v>1500</v>
      </c>
    </row>
    <row r="95" spans="4:18" ht="14.25">
      <c r="D95" s="528"/>
      <c r="E95" s="310"/>
      <c r="F95" s="673" t="s">
        <v>278</v>
      </c>
      <c r="G95" s="673"/>
      <c r="H95" s="673"/>
      <c r="I95" s="674"/>
      <c r="J95" s="113" t="s">
        <v>0</v>
      </c>
      <c r="K95" s="535"/>
      <c r="L95" s="284" t="s">
        <v>44</v>
      </c>
      <c r="M95" s="101">
        <v>1500</v>
      </c>
      <c r="N95" s="101">
        <v>1500</v>
      </c>
      <c r="O95" s="101">
        <v>-262</v>
      </c>
      <c r="P95" s="101"/>
      <c r="Q95" s="495">
        <f t="shared" si="13"/>
        <v>1238</v>
      </c>
    </row>
    <row r="96" spans="4:18" s="517" customFormat="1" ht="14.25">
      <c r="D96" s="92"/>
      <c r="E96" s="310"/>
      <c r="F96" s="673" t="s">
        <v>278</v>
      </c>
      <c r="G96" s="673"/>
      <c r="H96" s="673"/>
      <c r="I96" s="674"/>
      <c r="J96" s="282"/>
      <c r="K96" s="535"/>
      <c r="L96" s="113" t="s">
        <v>19</v>
      </c>
      <c r="M96" s="101"/>
      <c r="N96" s="101"/>
      <c r="O96" s="101">
        <v>262</v>
      </c>
      <c r="P96" s="101"/>
      <c r="Q96" s="495">
        <f t="shared" si="13"/>
        <v>262</v>
      </c>
    </row>
    <row r="97" spans="1:19" ht="14.25">
      <c r="D97" s="109" t="s">
        <v>46</v>
      </c>
      <c r="E97" s="298"/>
      <c r="F97" s="298"/>
      <c r="G97" s="298"/>
      <c r="H97" s="298"/>
      <c r="I97" s="250"/>
      <c r="J97" s="251"/>
      <c r="K97" s="294"/>
      <c r="L97" s="252"/>
      <c r="M97" s="253">
        <f>SUM(M98,M106,M114,M116)</f>
        <v>39785</v>
      </c>
      <c r="N97" s="253">
        <v>39785</v>
      </c>
      <c r="O97" s="253"/>
      <c r="P97" s="253"/>
      <c r="Q97" s="98">
        <f>SUM(N97:P97)</f>
        <v>39785</v>
      </c>
      <c r="R97" s="3">
        <f>SUM(P97:P97)</f>
        <v>0</v>
      </c>
      <c r="S97" s="3"/>
    </row>
    <row r="98" spans="1:19" ht="14.25">
      <c r="D98" s="423">
        <v>3412</v>
      </c>
      <c r="E98" s="670" t="s">
        <v>96</v>
      </c>
      <c r="F98" s="670"/>
      <c r="G98" s="670"/>
      <c r="H98" s="670"/>
      <c r="I98" s="671"/>
      <c r="J98" s="254"/>
      <c r="K98" s="535"/>
      <c r="L98" s="412"/>
      <c r="M98" s="101">
        <f>SUM(M99:M105)</f>
        <v>27580</v>
      </c>
      <c r="N98" s="101">
        <v>27580</v>
      </c>
      <c r="O98" s="101"/>
      <c r="P98" s="101"/>
      <c r="Q98" s="495">
        <f t="shared" ref="Q98:Q116" si="15">SUM(N98:P98)</f>
        <v>27580</v>
      </c>
    </row>
    <row r="99" spans="1:19" ht="14.25">
      <c r="D99" s="424"/>
      <c r="E99" s="217"/>
      <c r="F99" s="673" t="s">
        <v>279</v>
      </c>
      <c r="G99" s="673"/>
      <c r="H99" s="673"/>
      <c r="I99" s="675"/>
      <c r="J99" s="244">
        <v>2590</v>
      </c>
      <c r="K99" s="535">
        <v>2590</v>
      </c>
      <c r="L99" s="256" t="s">
        <v>44</v>
      </c>
      <c r="M99" s="264">
        <v>13520</v>
      </c>
      <c r="N99" s="264">
        <v>13520</v>
      </c>
      <c r="O99" s="264"/>
      <c r="P99" s="101"/>
      <c r="Q99" s="495">
        <f t="shared" si="15"/>
        <v>13520</v>
      </c>
    </row>
    <row r="100" spans="1:19" ht="14.25">
      <c r="D100" s="424"/>
      <c r="E100" s="217"/>
      <c r="F100" s="673" t="s">
        <v>280</v>
      </c>
      <c r="G100" s="673"/>
      <c r="H100" s="673"/>
      <c r="I100" s="675"/>
      <c r="J100" s="244">
        <v>3545</v>
      </c>
      <c r="K100" s="535">
        <v>3545</v>
      </c>
      <c r="L100" s="256" t="s">
        <v>44</v>
      </c>
      <c r="M100" s="101">
        <v>6700</v>
      </c>
      <c r="N100" s="101">
        <v>6700</v>
      </c>
      <c r="O100" s="101"/>
      <c r="P100" s="101"/>
      <c r="Q100" s="495">
        <f t="shared" si="15"/>
        <v>6700</v>
      </c>
    </row>
    <row r="101" spans="1:19" ht="15.75" customHeight="1">
      <c r="D101" s="424"/>
      <c r="E101" s="217"/>
      <c r="F101" s="691" t="s">
        <v>281</v>
      </c>
      <c r="G101" s="691"/>
      <c r="H101" s="691"/>
      <c r="I101" s="692"/>
      <c r="J101" s="131" t="s">
        <v>0</v>
      </c>
      <c r="K101" s="535"/>
      <c r="L101" s="392" t="s">
        <v>44</v>
      </c>
      <c r="M101" s="101">
        <v>100</v>
      </c>
      <c r="N101" s="101">
        <v>100</v>
      </c>
      <c r="O101" s="101"/>
      <c r="P101" s="101"/>
      <c r="Q101" s="495">
        <f t="shared" si="15"/>
        <v>100</v>
      </c>
    </row>
    <row r="102" spans="1:19" ht="14.25">
      <c r="D102" s="424"/>
      <c r="E102" s="217"/>
      <c r="F102" s="673" t="s">
        <v>282</v>
      </c>
      <c r="G102" s="673"/>
      <c r="H102" s="673"/>
      <c r="I102" s="675"/>
      <c r="J102" s="103">
        <v>5105</v>
      </c>
      <c r="K102" s="535">
        <v>5105</v>
      </c>
      <c r="L102" s="112" t="s">
        <v>19</v>
      </c>
      <c r="M102" s="101">
        <v>760</v>
      </c>
      <c r="N102" s="101">
        <v>760</v>
      </c>
      <c r="O102" s="101"/>
      <c r="P102" s="104"/>
      <c r="Q102" s="495">
        <f t="shared" si="15"/>
        <v>760</v>
      </c>
    </row>
    <row r="103" spans="1:19" ht="14.25">
      <c r="D103" s="424"/>
      <c r="E103" s="217"/>
      <c r="F103" s="673" t="s">
        <v>283</v>
      </c>
      <c r="G103" s="673"/>
      <c r="H103" s="673"/>
      <c r="I103" s="675"/>
      <c r="J103" s="125"/>
      <c r="K103" s="535">
        <v>5207</v>
      </c>
      <c r="L103" s="395" t="s">
        <v>44</v>
      </c>
      <c r="M103" s="101">
        <v>1900</v>
      </c>
      <c r="N103" s="101">
        <v>1900</v>
      </c>
      <c r="O103" s="101"/>
      <c r="P103" s="101"/>
      <c r="Q103" s="495">
        <f t="shared" si="15"/>
        <v>1900</v>
      </c>
    </row>
    <row r="104" spans="1:19" ht="13.5" customHeight="1">
      <c r="D104" s="424"/>
      <c r="E104" s="217"/>
      <c r="F104" s="691" t="s">
        <v>305</v>
      </c>
      <c r="G104" s="691"/>
      <c r="H104" s="691"/>
      <c r="I104" s="692"/>
      <c r="J104" s="255" t="s">
        <v>47</v>
      </c>
      <c r="K104" s="539" t="s">
        <v>346</v>
      </c>
      <c r="L104" s="256" t="s">
        <v>19</v>
      </c>
      <c r="M104" s="101">
        <v>4500</v>
      </c>
      <c r="N104" s="101">
        <v>4500</v>
      </c>
      <c r="O104" s="101"/>
      <c r="P104" s="101"/>
      <c r="Q104" s="495">
        <f t="shared" si="15"/>
        <v>4500</v>
      </c>
    </row>
    <row r="105" spans="1:19" ht="14.25">
      <c r="B105" s="29"/>
      <c r="C105" s="31"/>
      <c r="D105" s="92"/>
      <c r="E105" s="217"/>
      <c r="F105" s="673" t="s">
        <v>284</v>
      </c>
      <c r="G105" s="673"/>
      <c r="H105" s="673"/>
      <c r="I105" s="675"/>
      <c r="J105" s="244">
        <v>3548</v>
      </c>
      <c r="K105" s="535">
        <v>3548</v>
      </c>
      <c r="L105" s="256" t="s">
        <v>19</v>
      </c>
      <c r="M105" s="101">
        <v>100</v>
      </c>
      <c r="N105" s="101">
        <v>100</v>
      </c>
      <c r="O105" s="101"/>
      <c r="P105" s="101"/>
      <c r="Q105" s="495">
        <f t="shared" si="15"/>
        <v>100</v>
      </c>
    </row>
    <row r="106" spans="1:19" ht="14.25">
      <c r="D106" s="423">
        <v>3419</v>
      </c>
      <c r="E106" s="195"/>
      <c r="F106" s="670" t="s">
        <v>97</v>
      </c>
      <c r="G106" s="670"/>
      <c r="H106" s="670"/>
      <c r="I106" s="682"/>
      <c r="J106" s="313"/>
      <c r="K106" s="535"/>
      <c r="L106" s="392" t="s">
        <v>44</v>
      </c>
      <c r="M106" s="101">
        <f>SUM(M107:M108)</f>
        <v>7040</v>
      </c>
      <c r="N106" s="101">
        <v>7040</v>
      </c>
      <c r="O106" s="101"/>
      <c r="P106" s="101"/>
      <c r="Q106" s="495">
        <f t="shared" si="15"/>
        <v>7040</v>
      </c>
      <c r="R106" s="3">
        <f>SUM(P106:P106)</f>
        <v>0</v>
      </c>
    </row>
    <row r="107" spans="1:19" ht="14.25">
      <c r="A107" s="685"/>
      <c r="D107" s="334"/>
      <c r="E107" s="314"/>
      <c r="F107" s="315"/>
      <c r="G107" s="292" t="s">
        <v>335</v>
      </c>
      <c r="H107" s="691" t="s">
        <v>336</v>
      </c>
      <c r="I107" s="693"/>
      <c r="J107" s="261">
        <v>5205</v>
      </c>
      <c r="K107" s="535">
        <v>5205</v>
      </c>
      <c r="L107" s="118"/>
      <c r="M107" s="123">
        <v>3500</v>
      </c>
      <c r="N107" s="123">
        <v>3500</v>
      </c>
      <c r="O107" s="123"/>
      <c r="P107" s="123"/>
      <c r="Q107" s="495">
        <f t="shared" si="15"/>
        <v>3500</v>
      </c>
    </row>
    <row r="108" spans="1:19" ht="15.75" customHeight="1">
      <c r="A108" s="685"/>
      <c r="B108" s="25"/>
      <c r="C108" s="35"/>
      <c r="D108" s="245"/>
      <c r="E108" s="330"/>
      <c r="F108" s="333"/>
      <c r="G108" s="333"/>
      <c r="H108" s="694" t="s">
        <v>337</v>
      </c>
      <c r="I108" s="695"/>
      <c r="J108" s="103">
        <v>5207</v>
      </c>
      <c r="K108" s="535">
        <v>5207</v>
      </c>
      <c r="L108" s="118"/>
      <c r="M108" s="123">
        <f>SUM(M110:M113)</f>
        <v>3540</v>
      </c>
      <c r="N108" s="123">
        <v>3540</v>
      </c>
      <c r="O108" s="123"/>
      <c r="P108" s="123"/>
      <c r="Q108" s="495">
        <f t="shared" si="15"/>
        <v>3540</v>
      </c>
    </row>
    <row r="109" spans="1:19" ht="14.25">
      <c r="D109" s="424"/>
      <c r="E109" s="330"/>
      <c r="F109" s="333"/>
      <c r="G109" s="333"/>
      <c r="H109" s="694" t="s">
        <v>167</v>
      </c>
      <c r="I109" s="695"/>
      <c r="J109" s="124"/>
      <c r="K109" s="535"/>
      <c r="L109" s="118"/>
      <c r="M109" s="123"/>
      <c r="N109" s="123"/>
      <c r="O109" s="123"/>
      <c r="P109" s="123"/>
      <c r="Q109" s="495"/>
    </row>
    <row r="110" spans="1:19" ht="14.25">
      <c r="D110" s="424"/>
      <c r="E110" s="314"/>
      <c r="F110" s="315"/>
      <c r="G110" s="315"/>
      <c r="H110" s="315"/>
      <c r="I110" s="241" t="s">
        <v>338</v>
      </c>
      <c r="J110" s="124"/>
      <c r="K110" s="535"/>
      <c r="L110" s="118"/>
      <c r="M110" s="101">
        <v>2600</v>
      </c>
      <c r="N110" s="101">
        <v>2600</v>
      </c>
      <c r="O110" s="101"/>
      <c r="P110" s="123"/>
      <c r="Q110" s="495">
        <f t="shared" si="15"/>
        <v>2600</v>
      </c>
    </row>
    <row r="111" spans="1:19" ht="14.25">
      <c r="D111" s="424"/>
      <c r="E111" s="314"/>
      <c r="F111" s="315"/>
      <c r="G111" s="315"/>
      <c r="H111" s="315"/>
      <c r="I111" s="241" t="s">
        <v>339</v>
      </c>
      <c r="J111" s="124"/>
      <c r="K111" s="535"/>
      <c r="L111" s="118"/>
      <c r="M111" s="101">
        <v>350</v>
      </c>
      <c r="N111" s="101">
        <v>350</v>
      </c>
      <c r="O111" s="101"/>
      <c r="P111" s="123"/>
      <c r="Q111" s="495">
        <f t="shared" si="15"/>
        <v>350</v>
      </c>
    </row>
    <row r="112" spans="1:19" ht="14.25">
      <c r="D112" s="424"/>
      <c r="E112" s="314"/>
      <c r="F112" s="315"/>
      <c r="G112" s="315"/>
      <c r="H112" s="315"/>
      <c r="I112" s="241" t="s">
        <v>340</v>
      </c>
      <c r="J112" s="124"/>
      <c r="K112" s="535"/>
      <c r="L112" s="118"/>
      <c r="M112" s="101">
        <v>350</v>
      </c>
      <c r="N112" s="101">
        <v>350</v>
      </c>
      <c r="O112" s="101"/>
      <c r="P112" s="123"/>
      <c r="Q112" s="495">
        <f t="shared" si="15"/>
        <v>350</v>
      </c>
    </row>
    <row r="113" spans="4:18" ht="14.25">
      <c r="D113" s="92"/>
      <c r="E113" s="314"/>
      <c r="F113" s="315"/>
      <c r="G113" s="315"/>
      <c r="H113" s="315"/>
      <c r="I113" s="241" t="s">
        <v>341</v>
      </c>
      <c r="J113" s="125"/>
      <c r="K113" s="535"/>
      <c r="L113" s="407"/>
      <c r="M113" s="101">
        <v>240</v>
      </c>
      <c r="N113" s="101">
        <v>240</v>
      </c>
      <c r="O113" s="101"/>
      <c r="P113" s="101"/>
      <c r="Q113" s="495">
        <f t="shared" si="15"/>
        <v>240</v>
      </c>
    </row>
    <row r="114" spans="4:18" ht="14.25">
      <c r="D114" s="424">
        <v>3421</v>
      </c>
      <c r="E114" s="683" t="s">
        <v>98</v>
      </c>
      <c r="F114" s="679"/>
      <c r="G114" s="679"/>
      <c r="H114" s="679"/>
      <c r="I114" s="684"/>
      <c r="J114" s="121"/>
      <c r="K114" s="535">
        <v>2580</v>
      </c>
      <c r="L114" s="112" t="s">
        <v>44</v>
      </c>
      <c r="M114" s="345">
        <v>5025</v>
      </c>
      <c r="N114" s="345">
        <v>5025</v>
      </c>
      <c r="O114" s="345"/>
      <c r="P114" s="289"/>
      <c r="Q114" s="495">
        <f t="shared" si="15"/>
        <v>5025</v>
      </c>
      <c r="R114" s="3">
        <f>SUM(P114:P114)</f>
        <v>0</v>
      </c>
    </row>
    <row r="115" spans="4:18" ht="14.25">
      <c r="D115" s="92"/>
      <c r="E115" s="192"/>
      <c r="F115" s="673" t="s">
        <v>285</v>
      </c>
      <c r="G115" s="673"/>
      <c r="H115" s="673"/>
      <c r="I115" s="674"/>
      <c r="J115" s="261">
        <v>2580</v>
      </c>
      <c r="K115" s="535"/>
      <c r="L115" s="112"/>
      <c r="M115" s="101">
        <v>5025</v>
      </c>
      <c r="N115" s="101">
        <v>5025</v>
      </c>
      <c r="O115" s="101"/>
      <c r="P115" s="101"/>
      <c r="Q115" s="495">
        <f t="shared" si="15"/>
        <v>5025</v>
      </c>
    </row>
    <row r="116" spans="4:18" ht="14.25">
      <c r="D116" s="92">
        <v>3429</v>
      </c>
      <c r="E116" s="672" t="s">
        <v>99</v>
      </c>
      <c r="F116" s="673"/>
      <c r="G116" s="673"/>
      <c r="H116" s="673"/>
      <c r="I116" s="674"/>
      <c r="J116" s="261">
        <v>9002</v>
      </c>
      <c r="K116" s="535">
        <v>9002</v>
      </c>
      <c r="L116" s="115" t="s">
        <v>141</v>
      </c>
      <c r="M116" s="104">
        <v>140</v>
      </c>
      <c r="N116" s="104">
        <v>140</v>
      </c>
      <c r="O116" s="104"/>
      <c r="P116" s="104"/>
      <c r="Q116" s="495">
        <f t="shared" si="15"/>
        <v>140</v>
      </c>
    </row>
    <row r="117" spans="4:18" ht="14.25">
      <c r="D117" s="257" t="s">
        <v>48</v>
      </c>
      <c r="E117" s="317"/>
      <c r="F117" s="298"/>
      <c r="G117" s="298"/>
      <c r="H117" s="298"/>
      <c r="I117" s="129"/>
      <c r="J117" s="316"/>
      <c r="K117" s="294"/>
      <c r="L117" s="403" t="s">
        <v>49</v>
      </c>
      <c r="M117" s="98">
        <f>SUM(M118:M119)</f>
        <v>1013</v>
      </c>
      <c r="N117" s="98">
        <v>1013</v>
      </c>
      <c r="O117" s="98"/>
      <c r="P117" s="98"/>
      <c r="Q117" s="98">
        <f>SUM(N117:P117)</f>
        <v>1013</v>
      </c>
      <c r="R117" s="3">
        <f>SUM(P117:P117)</f>
        <v>0</v>
      </c>
    </row>
    <row r="118" spans="4:18" ht="14.25">
      <c r="D118" s="99">
        <v>3512</v>
      </c>
      <c r="E118" s="672" t="s">
        <v>100</v>
      </c>
      <c r="F118" s="673"/>
      <c r="G118" s="673"/>
      <c r="H118" s="673"/>
      <c r="I118" s="674"/>
      <c r="J118" s="261" t="s">
        <v>38</v>
      </c>
      <c r="K118" s="535"/>
      <c r="L118" s="115"/>
      <c r="M118" s="104">
        <v>513</v>
      </c>
      <c r="N118" s="104">
        <v>513</v>
      </c>
      <c r="O118" s="104"/>
      <c r="P118" s="104"/>
      <c r="Q118" s="495">
        <f t="shared" ref="Q118:Q119" si="16">SUM(N118:P118)</f>
        <v>513</v>
      </c>
    </row>
    <row r="119" spans="4:18" ht="14.25">
      <c r="D119" s="99">
        <v>3513</v>
      </c>
      <c r="E119" s="672" t="s">
        <v>101</v>
      </c>
      <c r="F119" s="673"/>
      <c r="G119" s="673"/>
      <c r="H119" s="673"/>
      <c r="I119" s="674"/>
      <c r="J119" s="405" t="s">
        <v>38</v>
      </c>
      <c r="K119" s="535"/>
      <c r="L119" s="113"/>
      <c r="M119" s="101">
        <v>500</v>
      </c>
      <c r="N119" s="101">
        <v>500</v>
      </c>
      <c r="O119" s="101"/>
      <c r="P119" s="101"/>
      <c r="Q119" s="495">
        <f t="shared" si="16"/>
        <v>500</v>
      </c>
    </row>
    <row r="120" spans="4:18" ht="14.25">
      <c r="D120" s="109" t="s">
        <v>50</v>
      </c>
      <c r="E120" s="297"/>
      <c r="F120" s="297"/>
      <c r="G120" s="297"/>
      <c r="H120" s="297"/>
      <c r="I120" s="105"/>
      <c r="J120" s="258"/>
      <c r="K120" s="294"/>
      <c r="L120" s="413"/>
      <c r="M120" s="98">
        <f>SUM(M121,M123,M126,M129,M132,)</f>
        <v>39918</v>
      </c>
      <c r="N120" s="98">
        <v>39918</v>
      </c>
      <c r="O120" s="98"/>
      <c r="P120" s="98">
        <f>SUM(P121,P123,P126,P129,P132,)</f>
        <v>90</v>
      </c>
      <c r="Q120" s="98">
        <f>SUM(N120:P120)</f>
        <v>40008</v>
      </c>
      <c r="R120" s="3">
        <f>SUM(N120:P120)</f>
        <v>40008</v>
      </c>
    </row>
    <row r="121" spans="4:18" ht="14.25">
      <c r="D121" s="516">
        <v>3612</v>
      </c>
      <c r="E121" s="673" t="s">
        <v>102</v>
      </c>
      <c r="F121" s="673"/>
      <c r="G121" s="673"/>
      <c r="H121" s="673"/>
      <c r="I121" s="674"/>
      <c r="J121" s="103"/>
      <c r="K121" s="535"/>
      <c r="L121" s="120"/>
      <c r="M121" s="101">
        <f>SUM(M122:M122)</f>
        <v>40</v>
      </c>
      <c r="N121" s="101">
        <v>40</v>
      </c>
      <c r="O121" s="101"/>
      <c r="P121" s="101"/>
      <c r="Q121" s="495">
        <f t="shared" ref="Q121:Q153" si="17">SUM(N121:P121)</f>
        <v>40</v>
      </c>
      <c r="R121" s="3">
        <f>SUM(P121:P121)</f>
        <v>0</v>
      </c>
    </row>
    <row r="122" spans="4:18" ht="14.25">
      <c r="D122" s="92"/>
      <c r="E122" s="384"/>
      <c r="F122" s="673" t="s">
        <v>287</v>
      </c>
      <c r="G122" s="673"/>
      <c r="H122" s="673"/>
      <c r="I122" s="674"/>
      <c r="J122" s="259" t="s">
        <v>51</v>
      </c>
      <c r="K122" s="535" t="s">
        <v>183</v>
      </c>
      <c r="L122" s="280" t="s">
        <v>19</v>
      </c>
      <c r="M122" s="104">
        <v>40</v>
      </c>
      <c r="N122" s="104">
        <v>40</v>
      </c>
      <c r="O122" s="104"/>
      <c r="P122" s="104"/>
      <c r="Q122" s="495">
        <f t="shared" si="17"/>
        <v>40</v>
      </c>
      <c r="R122" t="s">
        <v>31</v>
      </c>
    </row>
    <row r="123" spans="4:18" ht="14.25">
      <c r="D123" s="86">
        <v>3631</v>
      </c>
      <c r="E123" s="669" t="s">
        <v>103</v>
      </c>
      <c r="F123" s="670"/>
      <c r="G123" s="670"/>
      <c r="H123" s="670"/>
      <c r="I123" s="671"/>
      <c r="J123" s="100"/>
      <c r="K123" s="535"/>
      <c r="L123" s="280" t="s">
        <v>19</v>
      </c>
      <c r="M123" s="101">
        <f>SUM(M124:M125)</f>
        <v>16600</v>
      </c>
      <c r="N123" s="101">
        <v>16600</v>
      </c>
      <c r="O123" s="101"/>
      <c r="P123" s="101">
        <f>SUM(P124:P125)</f>
        <v>-60</v>
      </c>
      <c r="Q123" s="495">
        <f t="shared" si="17"/>
        <v>16540</v>
      </c>
      <c r="R123" s="3">
        <f>SUM(N123:P123)</f>
        <v>16540</v>
      </c>
    </row>
    <row r="124" spans="4:18" ht="14.25">
      <c r="D124" s="86"/>
      <c r="E124" s="309"/>
      <c r="F124" s="673" t="s">
        <v>288</v>
      </c>
      <c r="G124" s="673"/>
      <c r="H124" s="673"/>
      <c r="I124" s="674"/>
      <c r="J124" s="111">
        <v>3553</v>
      </c>
      <c r="K124" s="535">
        <v>3553</v>
      </c>
      <c r="L124" s="280"/>
      <c r="M124" s="101">
        <v>9600</v>
      </c>
      <c r="N124" s="101">
        <v>9600</v>
      </c>
      <c r="O124" s="101"/>
      <c r="P124" s="123"/>
      <c r="Q124" s="495">
        <f t="shared" si="17"/>
        <v>9600</v>
      </c>
    </row>
    <row r="125" spans="4:18" ht="14.25">
      <c r="D125" s="429"/>
      <c r="E125" s="360"/>
      <c r="F125" s="670" t="s">
        <v>289</v>
      </c>
      <c r="G125" s="670"/>
      <c r="H125" s="670"/>
      <c r="I125" s="682"/>
      <c r="J125" s="111">
        <v>3550</v>
      </c>
      <c r="K125" s="535">
        <v>3550</v>
      </c>
      <c r="L125" s="318"/>
      <c r="M125" s="101">
        <v>7000</v>
      </c>
      <c r="N125" s="436">
        <v>7000</v>
      </c>
      <c r="O125" s="436"/>
      <c r="P125" s="361">
        <v>-60</v>
      </c>
      <c r="Q125" s="495">
        <f t="shared" si="17"/>
        <v>6940</v>
      </c>
    </row>
    <row r="126" spans="4:18" ht="14.25">
      <c r="D126" s="428">
        <v>3632</v>
      </c>
      <c r="E126" s="669" t="s">
        <v>104</v>
      </c>
      <c r="F126" s="670"/>
      <c r="G126" s="670"/>
      <c r="H126" s="670"/>
      <c r="I126" s="671"/>
      <c r="J126" s="131"/>
      <c r="K126" s="535"/>
      <c r="L126" s="280" t="s">
        <v>19</v>
      </c>
      <c r="M126" s="101">
        <f>SUM(M127:M128)</f>
        <v>5300</v>
      </c>
      <c r="N126" s="101">
        <v>5300</v>
      </c>
      <c r="O126" s="101"/>
      <c r="P126" s="101"/>
      <c r="Q126" s="495">
        <f t="shared" si="17"/>
        <v>5300</v>
      </c>
      <c r="R126" s="3">
        <f>SUM(P126:P126)</f>
        <v>0</v>
      </c>
    </row>
    <row r="127" spans="4:18" ht="14.25">
      <c r="D127" s="429"/>
      <c r="E127" s="431"/>
      <c r="F127" s="673" t="s">
        <v>290</v>
      </c>
      <c r="G127" s="673"/>
      <c r="H127" s="673"/>
      <c r="I127" s="674"/>
      <c r="J127" s="125">
        <v>3554</v>
      </c>
      <c r="K127" s="535">
        <v>3554</v>
      </c>
      <c r="L127" s="280"/>
      <c r="M127" s="101">
        <v>300</v>
      </c>
      <c r="N127" s="101">
        <v>300</v>
      </c>
      <c r="O127" s="101"/>
      <c r="P127" s="104"/>
      <c r="Q127" s="495">
        <f t="shared" si="17"/>
        <v>300</v>
      </c>
    </row>
    <row r="128" spans="4:18" ht="14.25">
      <c r="D128" s="92"/>
      <c r="E128" s="431"/>
      <c r="F128" s="673" t="s">
        <v>291</v>
      </c>
      <c r="G128" s="673"/>
      <c r="H128" s="673"/>
      <c r="I128" s="674"/>
      <c r="J128" s="442">
        <v>3551.3555000000001</v>
      </c>
      <c r="K128" s="535">
        <v>3551.3555000000001</v>
      </c>
      <c r="L128" s="280"/>
      <c r="M128" s="101">
        <v>5000</v>
      </c>
      <c r="N128" s="101">
        <v>5000</v>
      </c>
      <c r="O128" s="101"/>
      <c r="P128" s="101"/>
      <c r="Q128" s="495">
        <f t="shared" si="17"/>
        <v>5000</v>
      </c>
    </row>
    <row r="129" spans="1:19" ht="14.25">
      <c r="D129" s="428">
        <v>3635</v>
      </c>
      <c r="E129" s="673" t="s">
        <v>105</v>
      </c>
      <c r="F129" s="673"/>
      <c r="G129" s="673"/>
      <c r="H129" s="673"/>
      <c r="I129" s="675"/>
      <c r="J129" s="244"/>
      <c r="K129" s="535"/>
      <c r="L129" s="308"/>
      <c r="M129" s="101">
        <f>SUM(M130:M131)</f>
        <v>6046</v>
      </c>
      <c r="N129" s="101">
        <v>6046</v>
      </c>
      <c r="O129" s="101"/>
      <c r="P129" s="495">
        <f>SUM(P130:P131)</f>
        <v>150</v>
      </c>
      <c r="Q129" s="495">
        <f t="shared" si="17"/>
        <v>6196</v>
      </c>
      <c r="R129" s="3">
        <f>SUM(N129:P129)</f>
        <v>6196</v>
      </c>
    </row>
    <row r="130" spans="1:19" ht="14.25">
      <c r="A130" t="s">
        <v>31</v>
      </c>
      <c r="D130" s="429"/>
      <c r="E130" s="430"/>
      <c r="F130" s="673" t="s">
        <v>292</v>
      </c>
      <c r="G130" s="673"/>
      <c r="H130" s="673"/>
      <c r="I130" s="674"/>
      <c r="J130" s="331">
        <v>3200</v>
      </c>
      <c r="K130" s="535"/>
      <c r="L130" s="280" t="s">
        <v>52</v>
      </c>
      <c r="M130" s="101">
        <v>3046</v>
      </c>
      <c r="N130" s="101">
        <v>3046</v>
      </c>
      <c r="O130" s="101"/>
      <c r="P130" s="101"/>
      <c r="Q130" s="495">
        <f t="shared" si="17"/>
        <v>3046</v>
      </c>
      <c r="S130" s="3"/>
    </row>
    <row r="131" spans="1:19" ht="14.25">
      <c r="D131" s="429"/>
      <c r="E131" s="430"/>
      <c r="F131" s="673" t="s">
        <v>293</v>
      </c>
      <c r="G131" s="673"/>
      <c r="H131" s="673"/>
      <c r="I131" s="674"/>
      <c r="J131" s="110">
        <v>3170.3171000000002</v>
      </c>
      <c r="K131" s="535">
        <v>3170</v>
      </c>
      <c r="L131" s="280" t="s">
        <v>22</v>
      </c>
      <c r="M131" s="101">
        <v>3000</v>
      </c>
      <c r="N131" s="101">
        <v>3000</v>
      </c>
      <c r="O131" s="101"/>
      <c r="P131" s="101">
        <v>150</v>
      </c>
      <c r="Q131" s="495">
        <f t="shared" si="17"/>
        <v>3150</v>
      </c>
    </row>
    <row r="132" spans="1:19" ht="14.25">
      <c r="D132" s="527">
        <v>3639</v>
      </c>
      <c r="E132" s="670" t="s">
        <v>106</v>
      </c>
      <c r="F132" s="670"/>
      <c r="G132" s="670"/>
      <c r="H132" s="670"/>
      <c r="I132" s="671"/>
      <c r="J132" s="131"/>
      <c r="K132" s="535"/>
      <c r="L132" s="392"/>
      <c r="M132" s="101">
        <f>SUM(M133:M137,M140,M153)</f>
        <v>11932</v>
      </c>
      <c r="N132" s="101">
        <v>11932</v>
      </c>
      <c r="O132" s="101"/>
      <c r="P132" s="101"/>
      <c r="Q132" s="495">
        <f t="shared" si="17"/>
        <v>11932</v>
      </c>
      <c r="R132" s="3">
        <f>SUM(P132:P132)</f>
        <v>0</v>
      </c>
    </row>
    <row r="133" spans="1:19" ht="14.25">
      <c r="D133" s="92"/>
      <c r="E133" s="425"/>
      <c r="F133" s="673" t="s">
        <v>294</v>
      </c>
      <c r="G133" s="673"/>
      <c r="H133" s="673"/>
      <c r="I133" s="674"/>
      <c r="J133" s="125">
        <v>3569</v>
      </c>
      <c r="K133" s="535">
        <v>3569</v>
      </c>
      <c r="L133" s="395" t="s">
        <v>19</v>
      </c>
      <c r="M133" s="504">
        <v>175</v>
      </c>
      <c r="N133" s="518">
        <v>175</v>
      </c>
      <c r="O133" s="518"/>
      <c r="P133" s="104"/>
      <c r="Q133" s="495">
        <f t="shared" si="17"/>
        <v>175</v>
      </c>
    </row>
    <row r="134" spans="1:19" ht="14.25">
      <c r="D134" s="527"/>
      <c r="E134" s="384"/>
      <c r="F134" s="673" t="s">
        <v>295</v>
      </c>
      <c r="G134" s="673"/>
      <c r="H134" s="673"/>
      <c r="I134" s="674"/>
      <c r="J134" s="331">
        <v>3567</v>
      </c>
      <c r="K134" s="535">
        <v>3567</v>
      </c>
      <c r="L134" s="392" t="s">
        <v>19</v>
      </c>
      <c r="M134" s="504">
        <v>150</v>
      </c>
      <c r="N134" s="518">
        <v>150</v>
      </c>
      <c r="O134" s="518"/>
      <c r="P134" s="104"/>
      <c r="Q134" s="495">
        <f t="shared" si="17"/>
        <v>150</v>
      </c>
    </row>
    <row r="135" spans="1:19" ht="14.25">
      <c r="D135" s="528"/>
      <c r="E135" s="384"/>
      <c r="F135" s="673" t="s">
        <v>296</v>
      </c>
      <c r="G135" s="673"/>
      <c r="H135" s="673"/>
      <c r="I135" s="674"/>
      <c r="J135" s="125">
        <v>5195</v>
      </c>
      <c r="K135" s="535">
        <v>5195</v>
      </c>
      <c r="L135" s="395" t="s">
        <v>19</v>
      </c>
      <c r="M135" s="504">
        <v>400</v>
      </c>
      <c r="N135" s="518">
        <v>400</v>
      </c>
      <c r="O135" s="518"/>
      <c r="P135" s="123"/>
      <c r="Q135" s="495">
        <f t="shared" si="17"/>
        <v>400</v>
      </c>
    </row>
    <row r="136" spans="1:19" s="460" customFormat="1" ht="14.25">
      <c r="D136" s="528"/>
      <c r="E136" s="456"/>
      <c r="F136" s="458" t="s">
        <v>286</v>
      </c>
      <c r="G136" s="458"/>
      <c r="H136" s="458"/>
      <c r="I136" s="461"/>
      <c r="J136" s="111"/>
      <c r="K136" s="535">
        <v>7182.7183000000005</v>
      </c>
      <c r="L136" s="395" t="s">
        <v>19</v>
      </c>
      <c r="M136" s="504">
        <v>250</v>
      </c>
      <c r="N136" s="518">
        <v>250</v>
      </c>
      <c r="O136" s="518"/>
      <c r="P136" s="123"/>
      <c r="Q136" s="495">
        <f t="shared" si="17"/>
        <v>250</v>
      </c>
    </row>
    <row r="137" spans="1:19" ht="14.25">
      <c r="D137" s="528"/>
      <c r="E137" s="384"/>
      <c r="F137" s="673" t="s">
        <v>297</v>
      </c>
      <c r="G137" s="673"/>
      <c r="H137" s="673"/>
      <c r="I137" s="674"/>
      <c r="J137" s="103" t="s">
        <v>0</v>
      </c>
      <c r="K137" s="535"/>
      <c r="L137" s="112" t="s">
        <v>19</v>
      </c>
      <c r="M137" s="101">
        <f>SUM(M138:M139)</f>
        <v>3110</v>
      </c>
      <c r="N137" s="101">
        <v>3110</v>
      </c>
      <c r="O137" s="101"/>
      <c r="P137" s="101"/>
      <c r="Q137" s="495">
        <f t="shared" si="17"/>
        <v>3110</v>
      </c>
      <c r="R137" s="3">
        <f>SUM(P137:P137)</f>
        <v>0</v>
      </c>
    </row>
    <row r="138" spans="1:19" ht="15.75" customHeight="1">
      <c r="D138" s="528"/>
      <c r="E138" s="217"/>
      <c r="F138" s="217"/>
      <c r="G138" s="217" t="s">
        <v>167</v>
      </c>
      <c r="H138" s="691" t="s">
        <v>298</v>
      </c>
      <c r="I138" s="693"/>
      <c r="J138" s="319" t="s">
        <v>53</v>
      </c>
      <c r="K138" s="539" t="s">
        <v>389</v>
      </c>
      <c r="L138" s="395"/>
      <c r="M138" s="504">
        <v>2500</v>
      </c>
      <c r="N138" s="518">
        <v>2500</v>
      </c>
      <c r="O138" s="518"/>
      <c r="P138" s="101"/>
      <c r="Q138" s="495">
        <f t="shared" si="17"/>
        <v>2500</v>
      </c>
      <c r="S138" s="61" t="s">
        <v>347</v>
      </c>
    </row>
    <row r="139" spans="1:19" ht="14.25">
      <c r="D139" s="528"/>
      <c r="E139" s="217"/>
      <c r="F139" s="217"/>
      <c r="G139" s="217"/>
      <c r="H139" s="691" t="s">
        <v>299</v>
      </c>
      <c r="I139" s="693"/>
      <c r="J139" s="113">
        <v>5143.5144</v>
      </c>
      <c r="K139" s="535">
        <v>5143.5144</v>
      </c>
      <c r="L139" s="280"/>
      <c r="M139" s="504">
        <v>610</v>
      </c>
      <c r="N139" s="518">
        <v>610</v>
      </c>
      <c r="O139" s="518"/>
      <c r="P139" s="104"/>
      <c r="Q139" s="495">
        <f t="shared" si="17"/>
        <v>610</v>
      </c>
    </row>
    <row r="140" spans="1:19" ht="14.25">
      <c r="D140" s="528"/>
      <c r="E140" s="217"/>
      <c r="F140" s="702" t="s">
        <v>300</v>
      </c>
      <c r="G140" s="702"/>
      <c r="H140" s="702"/>
      <c r="I140" s="703"/>
      <c r="J140" s="262"/>
      <c r="K140" s="535"/>
      <c r="L140" s="396" t="s">
        <v>54</v>
      </c>
      <c r="M140" s="264">
        <f>SUM(M141,M145,M149)</f>
        <v>7747</v>
      </c>
      <c r="N140" s="264">
        <v>7747</v>
      </c>
      <c r="O140" s="264"/>
      <c r="P140" s="101"/>
      <c r="Q140" s="495">
        <f t="shared" si="17"/>
        <v>7747</v>
      </c>
      <c r="R140" s="3">
        <f>SUM(P140:P140)</f>
        <v>0</v>
      </c>
    </row>
    <row r="141" spans="1:19" ht="12.75" customHeight="1">
      <c r="D141" s="528"/>
      <c r="E141" s="217"/>
      <c r="F141" s="217"/>
      <c r="G141" s="702" t="s">
        <v>302</v>
      </c>
      <c r="H141" s="702"/>
      <c r="I141" s="703"/>
      <c r="J141" s="265">
        <v>5411</v>
      </c>
      <c r="K141" s="535"/>
      <c r="L141" s="397"/>
      <c r="M141" s="267">
        <f>SUM(M143:M144)</f>
        <v>2688</v>
      </c>
      <c r="N141" s="267">
        <v>2688</v>
      </c>
      <c r="O141" s="267"/>
      <c r="P141" s="267"/>
      <c r="Q141" s="495">
        <f t="shared" si="17"/>
        <v>2688</v>
      </c>
    </row>
    <row r="142" spans="1:19" ht="12.75" customHeight="1">
      <c r="D142" s="528"/>
      <c r="E142" s="217"/>
      <c r="F142" s="217"/>
      <c r="G142" s="506" t="s">
        <v>371</v>
      </c>
      <c r="H142" s="506"/>
      <c r="I142" s="507"/>
      <c r="J142" s="268"/>
      <c r="K142" s="535"/>
      <c r="L142" s="398"/>
      <c r="M142" s="267"/>
      <c r="N142" s="267"/>
      <c r="O142" s="267"/>
      <c r="P142" s="267"/>
      <c r="Q142" s="495"/>
    </row>
    <row r="143" spans="1:19" s="460" customFormat="1" ht="12.75" customHeight="1">
      <c r="D143" s="528"/>
      <c r="E143" s="217"/>
      <c r="F143" s="217"/>
      <c r="G143" s="465"/>
      <c r="H143" s="526" t="s">
        <v>343</v>
      </c>
      <c r="I143" s="466"/>
      <c r="J143" s="505"/>
      <c r="K143" s="535">
        <v>5411</v>
      </c>
      <c r="L143" s="416"/>
      <c r="M143" s="101">
        <v>2100</v>
      </c>
      <c r="N143" s="101">
        <v>2100</v>
      </c>
      <c r="O143" s="101"/>
      <c r="P143" s="267"/>
      <c r="Q143" s="495">
        <f t="shared" si="17"/>
        <v>2100</v>
      </c>
    </row>
    <row r="144" spans="1:19" s="460" customFormat="1" ht="12.75" customHeight="1">
      <c r="D144" s="528"/>
      <c r="E144" s="217"/>
      <c r="F144" s="217"/>
      <c r="G144" s="465"/>
      <c r="H144" s="465" t="s">
        <v>370</v>
      </c>
      <c r="I144" s="466"/>
      <c r="J144" s="505"/>
      <c r="K144" s="535">
        <v>8234.8235000000004</v>
      </c>
      <c r="L144" s="416"/>
      <c r="M144" s="101">
        <v>588</v>
      </c>
      <c r="N144" s="101">
        <v>588</v>
      </c>
      <c r="O144" s="101"/>
      <c r="P144" s="267"/>
      <c r="Q144" s="495">
        <f t="shared" si="17"/>
        <v>588</v>
      </c>
    </row>
    <row r="145" spans="1:18" ht="14.25">
      <c r="D145" s="528"/>
      <c r="E145" s="217"/>
      <c r="F145" s="217"/>
      <c r="G145" s="702" t="s">
        <v>301</v>
      </c>
      <c r="H145" s="702"/>
      <c r="I145" s="703"/>
      <c r="J145" s="270">
        <v>5411</v>
      </c>
      <c r="K145" s="535"/>
      <c r="L145" s="399"/>
      <c r="M145" s="267">
        <f>SUM(M147:M148)</f>
        <v>3775</v>
      </c>
      <c r="N145" s="267">
        <v>3775</v>
      </c>
      <c r="O145" s="267"/>
      <c r="P145" s="101"/>
      <c r="Q145" s="495">
        <f t="shared" si="17"/>
        <v>3775</v>
      </c>
    </row>
    <row r="146" spans="1:18" ht="14.25">
      <c r="D146" s="528"/>
      <c r="E146" s="217"/>
      <c r="F146" s="217"/>
      <c r="G146" s="702" t="s">
        <v>371</v>
      </c>
      <c r="H146" s="702"/>
      <c r="I146" s="703"/>
      <c r="J146" s="272"/>
      <c r="K146" s="535"/>
      <c r="L146" s="508"/>
      <c r="M146" s="267"/>
      <c r="N146" s="267"/>
      <c r="O146" s="267"/>
      <c r="P146" s="267"/>
      <c r="Q146" s="495"/>
    </row>
    <row r="147" spans="1:18" s="460" customFormat="1" ht="14.25">
      <c r="D147" s="528"/>
      <c r="E147" s="217"/>
      <c r="F147" s="217"/>
      <c r="G147" s="465"/>
      <c r="H147" s="465" t="s">
        <v>328</v>
      </c>
      <c r="I147" s="466"/>
      <c r="J147" s="475"/>
      <c r="K147" s="535">
        <v>5411</v>
      </c>
      <c r="L147" s="472"/>
      <c r="M147" s="267">
        <v>3175</v>
      </c>
      <c r="N147" s="267">
        <v>3175</v>
      </c>
      <c r="O147" s="267"/>
      <c r="P147" s="267"/>
      <c r="Q147" s="495">
        <f t="shared" si="17"/>
        <v>3175</v>
      </c>
    </row>
    <row r="148" spans="1:18" s="460" customFormat="1" ht="14.25">
      <c r="D148" s="528"/>
      <c r="E148" s="217"/>
      <c r="F148" s="217"/>
      <c r="G148" s="465"/>
      <c r="H148" s="465" t="s">
        <v>370</v>
      </c>
      <c r="I148" s="466"/>
      <c r="J148" s="475"/>
      <c r="K148" s="535">
        <v>8234.8235000000004</v>
      </c>
      <c r="L148" s="472"/>
      <c r="M148" s="267">
        <v>600</v>
      </c>
      <c r="N148" s="267">
        <v>600</v>
      </c>
      <c r="O148" s="267"/>
      <c r="P148" s="267"/>
      <c r="Q148" s="495">
        <f t="shared" si="17"/>
        <v>600</v>
      </c>
    </row>
    <row r="149" spans="1:18" ht="14.25">
      <c r="D149" s="528"/>
      <c r="E149" s="217"/>
      <c r="F149" s="217"/>
      <c r="G149" s="702" t="s">
        <v>303</v>
      </c>
      <c r="H149" s="702"/>
      <c r="I149" s="703"/>
      <c r="J149" s="273">
        <v>5411</v>
      </c>
      <c r="K149" s="535"/>
      <c r="L149" s="401"/>
      <c r="M149" s="267">
        <f>SUM(M151:M152)</f>
        <v>1284</v>
      </c>
      <c r="N149" s="267">
        <v>1284</v>
      </c>
      <c r="O149" s="267"/>
      <c r="P149" s="267"/>
      <c r="Q149" s="495">
        <f t="shared" si="17"/>
        <v>1284</v>
      </c>
    </row>
    <row r="150" spans="1:18" ht="14.25">
      <c r="D150" s="528"/>
      <c r="E150" s="217"/>
      <c r="F150" s="217"/>
      <c r="G150" s="702" t="s">
        <v>371</v>
      </c>
      <c r="H150" s="702"/>
      <c r="I150" s="703"/>
      <c r="J150" s="272"/>
      <c r="K150" s="535"/>
      <c r="L150" s="508"/>
      <c r="M150" s="267"/>
      <c r="N150" s="267"/>
      <c r="O150" s="267"/>
      <c r="P150" s="267"/>
      <c r="Q150" s="495"/>
    </row>
    <row r="151" spans="1:18" s="460" customFormat="1" ht="14.25">
      <c r="D151" s="528"/>
      <c r="E151" s="217"/>
      <c r="F151" s="217"/>
      <c r="G151" s="465"/>
      <c r="H151" s="465" t="s">
        <v>372</v>
      </c>
      <c r="I151" s="466"/>
      <c r="J151" s="475"/>
      <c r="K151" s="535">
        <v>5411</v>
      </c>
      <c r="L151" s="472"/>
      <c r="M151" s="267">
        <v>1080</v>
      </c>
      <c r="N151" s="267">
        <v>1080</v>
      </c>
      <c r="O151" s="267"/>
      <c r="P151" s="267"/>
      <c r="Q151" s="495">
        <f t="shared" si="17"/>
        <v>1080</v>
      </c>
    </row>
    <row r="152" spans="1:18" s="460" customFormat="1" ht="14.25">
      <c r="D152" s="528"/>
      <c r="E152" s="217"/>
      <c r="F152" s="217"/>
      <c r="G152" s="465"/>
      <c r="H152" s="465" t="s">
        <v>370</v>
      </c>
      <c r="I152" s="466"/>
      <c r="J152" s="475"/>
      <c r="K152" s="535">
        <v>8234.8235000000004</v>
      </c>
      <c r="L152" s="474"/>
      <c r="M152" s="267">
        <v>204</v>
      </c>
      <c r="N152" s="267">
        <v>204</v>
      </c>
      <c r="O152" s="267"/>
      <c r="P152" s="267"/>
      <c r="Q152" s="495">
        <f t="shared" si="17"/>
        <v>204</v>
      </c>
    </row>
    <row r="153" spans="1:18" ht="14.25">
      <c r="A153" s="685"/>
      <c r="B153" s="31"/>
      <c r="C153" s="31"/>
      <c r="D153" s="543"/>
      <c r="E153" s="315"/>
      <c r="F153" s="702" t="s">
        <v>304</v>
      </c>
      <c r="G153" s="702"/>
      <c r="H153" s="702"/>
      <c r="I153" s="703"/>
      <c r="J153" s="273" t="s">
        <v>0</v>
      </c>
      <c r="K153" s="535"/>
      <c r="L153" s="400" t="s">
        <v>52</v>
      </c>
      <c r="M153" s="274">
        <v>100</v>
      </c>
      <c r="N153" s="274">
        <v>100</v>
      </c>
      <c r="O153" s="274"/>
      <c r="P153" s="274"/>
      <c r="Q153" s="495">
        <f t="shared" si="17"/>
        <v>100</v>
      </c>
    </row>
    <row r="154" spans="1:18" ht="14.25">
      <c r="A154" s="685"/>
      <c r="B154" s="26"/>
      <c r="C154" s="464"/>
      <c r="D154" s="362" t="s">
        <v>55</v>
      </c>
      <c r="E154" s="298"/>
      <c r="F154" s="298"/>
      <c r="G154" s="298"/>
      <c r="H154" s="298"/>
      <c r="I154" s="129"/>
      <c r="J154" s="275"/>
      <c r="K154" s="294"/>
      <c r="L154" s="252"/>
      <c r="M154" s="98">
        <f>SUM(M155:M159,M162:M163,M165:M166,M169)</f>
        <v>84820</v>
      </c>
      <c r="N154" s="98">
        <v>84820</v>
      </c>
      <c r="O154" s="98"/>
      <c r="P154" s="98"/>
      <c r="Q154" s="98">
        <f>SUM(N154:P154)</f>
        <v>84820</v>
      </c>
      <c r="R154" s="3">
        <f>SUM(P154:P154)</f>
        <v>0</v>
      </c>
    </row>
    <row r="155" spans="1:18" ht="14.25">
      <c r="D155" s="99">
        <v>3721</v>
      </c>
      <c r="E155" s="704" t="s">
        <v>107</v>
      </c>
      <c r="F155" s="704"/>
      <c r="G155" s="704"/>
      <c r="H155" s="704"/>
      <c r="I155" s="704"/>
      <c r="J155" s="261">
        <v>2123</v>
      </c>
      <c r="K155" s="535">
        <v>2123</v>
      </c>
      <c r="L155" s="112" t="s">
        <v>19</v>
      </c>
      <c r="M155" s="101">
        <v>1450</v>
      </c>
      <c r="N155" s="101">
        <v>1450</v>
      </c>
      <c r="O155" s="101"/>
      <c r="P155" s="101"/>
      <c r="Q155" s="495">
        <f t="shared" ref="Q155:Q169" si="18">SUM(N155:P155)</f>
        <v>1450</v>
      </c>
    </row>
    <row r="156" spans="1:18" ht="14.25">
      <c r="D156" s="99">
        <v>3722</v>
      </c>
      <c r="E156" s="704" t="s">
        <v>108</v>
      </c>
      <c r="F156" s="704"/>
      <c r="G156" s="704"/>
      <c r="H156" s="704"/>
      <c r="I156" s="704"/>
      <c r="J156" s="290">
        <v>2125.2125999999998</v>
      </c>
      <c r="K156" s="535">
        <v>2125.2125999999998</v>
      </c>
      <c r="L156" s="395" t="s">
        <v>19</v>
      </c>
      <c r="M156" s="101">
        <v>18500</v>
      </c>
      <c r="N156" s="101">
        <v>18500</v>
      </c>
      <c r="O156" s="101"/>
      <c r="P156" s="101"/>
      <c r="Q156" s="495">
        <f t="shared" si="18"/>
        <v>18500</v>
      </c>
    </row>
    <row r="157" spans="1:18" ht="14.25">
      <c r="D157" s="99">
        <v>3723</v>
      </c>
      <c r="E157" s="704" t="s">
        <v>109</v>
      </c>
      <c r="F157" s="704"/>
      <c r="G157" s="704"/>
      <c r="H157" s="704"/>
      <c r="I157" s="704"/>
      <c r="J157" s="320">
        <v>2120</v>
      </c>
      <c r="K157" s="535">
        <v>2120</v>
      </c>
      <c r="L157" s="256" t="s">
        <v>19</v>
      </c>
      <c r="M157" s="101">
        <v>8500</v>
      </c>
      <c r="N157" s="101">
        <v>8500</v>
      </c>
      <c r="O157" s="101"/>
      <c r="P157" s="101"/>
      <c r="Q157" s="495">
        <f t="shared" si="18"/>
        <v>8500</v>
      </c>
    </row>
    <row r="158" spans="1:18" ht="14.25">
      <c r="D158" s="92">
        <v>3725</v>
      </c>
      <c r="E158" s="704" t="s">
        <v>110</v>
      </c>
      <c r="F158" s="704"/>
      <c r="G158" s="704"/>
      <c r="H158" s="704"/>
      <c r="I158" s="704"/>
      <c r="J158" s="121"/>
      <c r="K158" s="535">
        <v>2122.2127</v>
      </c>
      <c r="L158" s="120" t="s">
        <v>19</v>
      </c>
      <c r="M158" s="101">
        <v>20200</v>
      </c>
      <c r="N158" s="101">
        <v>20200</v>
      </c>
      <c r="O158" s="101"/>
      <c r="P158" s="101"/>
      <c r="Q158" s="495">
        <f t="shared" si="18"/>
        <v>20200</v>
      </c>
    </row>
    <row r="159" spans="1:18" ht="14.25">
      <c r="D159" s="81">
        <v>3729</v>
      </c>
      <c r="E159" s="704" t="s">
        <v>111</v>
      </c>
      <c r="F159" s="704"/>
      <c r="G159" s="704"/>
      <c r="H159" s="704"/>
      <c r="I159" s="704"/>
      <c r="J159" s="321"/>
      <c r="K159" s="535"/>
      <c r="L159" s="112" t="s">
        <v>19</v>
      </c>
      <c r="M159" s="101">
        <f>SUM(M160:M161)</f>
        <v>900</v>
      </c>
      <c r="N159" s="101">
        <v>900</v>
      </c>
      <c r="O159" s="101"/>
      <c r="P159" s="101"/>
      <c r="Q159" s="495">
        <f t="shared" si="18"/>
        <v>900</v>
      </c>
    </row>
    <row r="160" spans="1:18" ht="14.25">
      <c r="D160" s="86"/>
      <c r="E160" s="192"/>
      <c r="F160" s="673" t="s">
        <v>306</v>
      </c>
      <c r="G160" s="673"/>
      <c r="H160" s="673"/>
      <c r="I160" s="674"/>
      <c r="J160" s="322">
        <v>2116.2123999999999</v>
      </c>
      <c r="K160" s="535">
        <v>2116</v>
      </c>
      <c r="L160" s="112"/>
      <c r="M160" s="101">
        <v>300</v>
      </c>
      <c r="N160" s="101">
        <v>300</v>
      </c>
      <c r="O160" s="101"/>
      <c r="P160" s="123"/>
      <c r="Q160" s="495">
        <f t="shared" si="18"/>
        <v>300</v>
      </c>
    </row>
    <row r="161" spans="4:18" ht="14.25">
      <c r="D161" s="92"/>
      <c r="E161" s="192"/>
      <c r="F161" s="673" t="s">
        <v>307</v>
      </c>
      <c r="G161" s="673"/>
      <c r="H161" s="673"/>
      <c r="I161" s="674"/>
      <c r="J161" s="103">
        <v>3120</v>
      </c>
      <c r="K161" s="535">
        <v>3120</v>
      </c>
      <c r="L161" s="112"/>
      <c r="M161" s="101">
        <v>600</v>
      </c>
      <c r="N161" s="101">
        <v>600</v>
      </c>
      <c r="O161" s="101"/>
      <c r="P161" s="101"/>
      <c r="Q161" s="495">
        <f t="shared" si="18"/>
        <v>600</v>
      </c>
    </row>
    <row r="162" spans="4:18" ht="14.25">
      <c r="D162" s="99">
        <v>3733</v>
      </c>
      <c r="E162" s="309" t="s">
        <v>112</v>
      </c>
      <c r="F162" s="323"/>
      <c r="G162" s="323"/>
      <c r="H162" s="323"/>
      <c r="I162" s="324"/>
      <c r="J162" s="103">
        <v>2107</v>
      </c>
      <c r="K162" s="535">
        <v>2107</v>
      </c>
      <c r="L162" s="112" t="s">
        <v>36</v>
      </c>
      <c r="M162" s="101">
        <v>20</v>
      </c>
      <c r="N162" s="101">
        <v>20</v>
      </c>
      <c r="O162" s="101"/>
      <c r="P162" s="104"/>
      <c r="Q162" s="495">
        <f t="shared" si="18"/>
        <v>20</v>
      </c>
    </row>
    <row r="163" spans="4:18" ht="14.25">
      <c r="D163" s="81">
        <v>3741</v>
      </c>
      <c r="E163" s="672" t="s">
        <v>113</v>
      </c>
      <c r="F163" s="673"/>
      <c r="G163" s="673"/>
      <c r="H163" s="673"/>
      <c r="I163" s="674"/>
      <c r="J163" s="290"/>
      <c r="K163" s="535"/>
      <c r="L163" s="395"/>
      <c r="M163" s="101">
        <f>M164</f>
        <v>12500</v>
      </c>
      <c r="N163" s="101">
        <v>12500</v>
      </c>
      <c r="O163" s="101"/>
      <c r="P163" s="101"/>
      <c r="Q163" s="495">
        <f t="shared" si="18"/>
        <v>12500</v>
      </c>
    </row>
    <row r="164" spans="4:18" ht="14.25">
      <c r="D164" s="86"/>
      <c r="E164" s="192"/>
      <c r="F164" s="673" t="s">
        <v>308</v>
      </c>
      <c r="G164" s="673"/>
      <c r="H164" s="673"/>
      <c r="I164" s="674"/>
      <c r="J164" s="111">
        <v>2510</v>
      </c>
      <c r="K164" s="535">
        <v>2510</v>
      </c>
      <c r="L164" s="115" t="s">
        <v>36</v>
      </c>
      <c r="M164" s="264">
        <v>12500</v>
      </c>
      <c r="N164" s="264">
        <v>12500</v>
      </c>
      <c r="O164" s="264"/>
      <c r="P164" s="101"/>
      <c r="Q164" s="495">
        <f t="shared" si="18"/>
        <v>12500</v>
      </c>
    </row>
    <row r="165" spans="4:18" ht="16.5" customHeight="1">
      <c r="D165" s="99">
        <v>3742</v>
      </c>
      <c r="E165" s="672" t="s">
        <v>114</v>
      </c>
      <c r="F165" s="673"/>
      <c r="G165" s="673"/>
      <c r="H165" s="673"/>
      <c r="I165" s="674"/>
      <c r="J165" s="261">
        <v>3561.2082</v>
      </c>
      <c r="K165" s="535">
        <v>3561</v>
      </c>
      <c r="L165" s="112" t="s">
        <v>36</v>
      </c>
      <c r="M165" s="101">
        <v>1700</v>
      </c>
      <c r="N165" s="101">
        <v>1700</v>
      </c>
      <c r="O165" s="101"/>
      <c r="P165" s="101"/>
      <c r="Q165" s="495">
        <f t="shared" si="18"/>
        <v>1700</v>
      </c>
      <c r="R165" t="s">
        <v>31</v>
      </c>
    </row>
    <row r="166" spans="4:18" ht="14.25">
      <c r="D166" s="81">
        <v>3745</v>
      </c>
      <c r="E166" s="672" t="s">
        <v>115</v>
      </c>
      <c r="F166" s="673"/>
      <c r="G166" s="673"/>
      <c r="H166" s="673"/>
      <c r="I166" s="674"/>
      <c r="J166" s="121"/>
      <c r="K166" s="535"/>
      <c r="L166" s="120" t="s">
        <v>19</v>
      </c>
      <c r="M166" s="101">
        <f>SUM(M167:M168)</f>
        <v>20800</v>
      </c>
      <c r="N166" s="101">
        <v>20800</v>
      </c>
      <c r="O166" s="101"/>
      <c r="P166" s="101"/>
      <c r="Q166" s="495">
        <f t="shared" si="18"/>
        <v>20800</v>
      </c>
      <c r="R166" s="3">
        <f>SUM(P166:P166)</f>
        <v>0</v>
      </c>
    </row>
    <row r="167" spans="4:18" ht="14.25">
      <c r="D167" s="86"/>
      <c r="E167" s="192"/>
      <c r="F167" s="673" t="s">
        <v>139</v>
      </c>
      <c r="G167" s="673"/>
      <c r="H167" s="673"/>
      <c r="I167" s="674"/>
      <c r="J167" s="261" t="s">
        <v>56</v>
      </c>
      <c r="K167" s="535" t="s">
        <v>194</v>
      </c>
      <c r="L167" s="112"/>
      <c r="M167" s="101">
        <v>18000</v>
      </c>
      <c r="N167" s="101">
        <v>18000</v>
      </c>
      <c r="O167" s="101"/>
      <c r="P167" s="101"/>
      <c r="Q167" s="495">
        <f t="shared" si="18"/>
        <v>18000</v>
      </c>
    </row>
    <row r="168" spans="4:18" ht="14.25">
      <c r="D168" s="92"/>
      <c r="E168" s="192"/>
      <c r="F168" s="673" t="s">
        <v>140</v>
      </c>
      <c r="G168" s="673"/>
      <c r="H168" s="673"/>
      <c r="I168" s="674"/>
      <c r="J168" s="261" t="s">
        <v>57</v>
      </c>
      <c r="K168" s="540" t="s">
        <v>390</v>
      </c>
      <c r="L168" s="112"/>
      <c r="M168" s="436">
        <v>2800</v>
      </c>
      <c r="N168" s="436">
        <v>2800</v>
      </c>
      <c r="O168" s="436"/>
      <c r="P168" s="101"/>
      <c r="Q168" s="495">
        <f t="shared" si="18"/>
        <v>2800</v>
      </c>
    </row>
    <row r="169" spans="4:18" ht="14.25">
      <c r="D169" s="99">
        <v>3749</v>
      </c>
      <c r="E169" s="672" t="s">
        <v>116</v>
      </c>
      <c r="F169" s="673"/>
      <c r="G169" s="673"/>
      <c r="H169" s="673"/>
      <c r="I169" s="674"/>
      <c r="J169" s="290">
        <v>2113</v>
      </c>
      <c r="K169" s="540">
        <v>2113</v>
      </c>
      <c r="L169" s="395" t="s">
        <v>19</v>
      </c>
      <c r="M169" s="101">
        <v>250</v>
      </c>
      <c r="N169" s="101">
        <v>250</v>
      </c>
      <c r="O169" s="101"/>
      <c r="P169" s="104"/>
      <c r="Q169" s="495">
        <f t="shared" si="18"/>
        <v>250</v>
      </c>
    </row>
    <row r="170" spans="4:18" ht="14.25">
      <c r="D170" s="109" t="s">
        <v>58</v>
      </c>
      <c r="E170" s="297"/>
      <c r="F170" s="297"/>
      <c r="G170" s="297"/>
      <c r="H170" s="297"/>
      <c r="I170" s="105"/>
      <c r="J170" s="443"/>
      <c r="K170" s="294"/>
      <c r="L170" s="444" t="s">
        <v>49</v>
      </c>
      <c r="M170" s="445">
        <f>SUM(M171:M172,M174,M176,M179)</f>
        <v>28410</v>
      </c>
      <c r="N170" s="445">
        <v>28410</v>
      </c>
      <c r="O170" s="445"/>
      <c r="P170" s="445"/>
      <c r="Q170" s="98">
        <f>SUM(N170:P170)</f>
        <v>28410</v>
      </c>
      <c r="R170" s="3">
        <f>SUM(P170:P170)</f>
        <v>0</v>
      </c>
    </row>
    <row r="171" spans="4:18" ht="14.25">
      <c r="D171" s="99">
        <v>4329</v>
      </c>
      <c r="E171" s="673" t="s">
        <v>117</v>
      </c>
      <c r="F171" s="673"/>
      <c r="G171" s="673"/>
      <c r="H171" s="673"/>
      <c r="I171" s="674"/>
      <c r="J171" s="255" t="s">
        <v>59</v>
      </c>
      <c r="K171" s="535">
        <v>6257.6261000000004</v>
      </c>
      <c r="L171" s="256"/>
      <c r="M171" s="101">
        <v>220</v>
      </c>
      <c r="N171" s="101">
        <v>220</v>
      </c>
      <c r="O171" s="101"/>
      <c r="P171" s="104"/>
      <c r="Q171" s="495">
        <f t="shared" ref="Q171:Q180" si="19">SUM(N171:P171)</f>
        <v>220</v>
      </c>
    </row>
    <row r="172" spans="4:18" ht="14.25">
      <c r="D172" s="454">
        <v>4339</v>
      </c>
      <c r="E172" s="673" t="s">
        <v>118</v>
      </c>
      <c r="F172" s="673"/>
      <c r="G172" s="673"/>
      <c r="H172" s="673"/>
      <c r="I172" s="674"/>
      <c r="J172" s="247"/>
      <c r="K172" s="535"/>
      <c r="L172" s="411"/>
      <c r="M172" s="101">
        <v>1000</v>
      </c>
      <c r="N172" s="101">
        <v>1000</v>
      </c>
      <c r="O172" s="101"/>
      <c r="P172" s="101"/>
      <c r="Q172" s="495">
        <f t="shared" si="19"/>
        <v>1000</v>
      </c>
      <c r="R172" s="3">
        <f>SUM(P172:P172)</f>
        <v>0</v>
      </c>
    </row>
    <row r="173" spans="4:18" ht="14.25">
      <c r="D173" s="92"/>
      <c r="E173" s="217"/>
      <c r="F173" s="702" t="s">
        <v>310</v>
      </c>
      <c r="G173" s="702"/>
      <c r="H173" s="702"/>
      <c r="I173" s="703"/>
      <c r="J173" s="113"/>
      <c r="K173" s="535"/>
      <c r="L173" s="308"/>
      <c r="M173" s="101">
        <v>1000</v>
      </c>
      <c r="N173" s="101">
        <v>1000</v>
      </c>
      <c r="O173" s="101"/>
      <c r="P173" s="101"/>
      <c r="Q173" s="495">
        <f t="shared" si="19"/>
        <v>1000</v>
      </c>
    </row>
    <row r="174" spans="4:18" ht="14.25">
      <c r="D174" s="86">
        <v>4345</v>
      </c>
      <c r="E174" s="669" t="s">
        <v>119</v>
      </c>
      <c r="F174" s="670"/>
      <c r="G174" s="670"/>
      <c r="H174" s="670"/>
      <c r="I174" s="682"/>
      <c r="J174" s="113"/>
      <c r="K174" s="535"/>
      <c r="L174" s="308"/>
      <c r="M174" s="101">
        <v>25000</v>
      </c>
      <c r="N174" s="101">
        <v>25000</v>
      </c>
      <c r="O174" s="101"/>
      <c r="P174" s="101"/>
      <c r="Q174" s="495">
        <f t="shared" si="19"/>
        <v>25000</v>
      </c>
      <c r="R174" s="3">
        <f>SUM(P174:P174)</f>
        <v>0</v>
      </c>
    </row>
    <row r="175" spans="4:18" ht="14.25">
      <c r="D175" s="86"/>
      <c r="E175" s="217"/>
      <c r="F175" s="702" t="s">
        <v>311</v>
      </c>
      <c r="G175" s="702"/>
      <c r="H175" s="702"/>
      <c r="I175" s="703"/>
      <c r="J175" s="122" t="s">
        <v>0</v>
      </c>
      <c r="K175" s="535"/>
      <c r="L175" s="120"/>
      <c r="M175" s="101">
        <v>25000</v>
      </c>
      <c r="N175" s="101">
        <v>25000</v>
      </c>
      <c r="O175" s="101"/>
      <c r="P175" s="101"/>
      <c r="Q175" s="495">
        <f t="shared" si="19"/>
        <v>25000</v>
      </c>
    </row>
    <row r="176" spans="4:18" ht="14.25">
      <c r="D176" s="527">
        <v>4359</v>
      </c>
      <c r="E176" s="672" t="s">
        <v>120</v>
      </c>
      <c r="F176" s="673"/>
      <c r="G176" s="673"/>
      <c r="H176" s="673"/>
      <c r="I176" s="674"/>
      <c r="J176" s="261" t="s">
        <v>38</v>
      </c>
      <c r="K176" s="535"/>
      <c r="L176" s="112"/>
      <c r="M176" s="504">
        <f>SUM(M177:M178)</f>
        <v>2070</v>
      </c>
      <c r="N176" s="518">
        <v>2070</v>
      </c>
      <c r="O176" s="518"/>
      <c r="P176" s="101"/>
      <c r="Q176" s="495">
        <f t="shared" si="19"/>
        <v>2070</v>
      </c>
      <c r="R176" s="3">
        <f>SUM(P176:P176)</f>
        <v>0</v>
      </c>
    </row>
    <row r="177" spans="4:18" ht="14.25">
      <c r="D177" s="92"/>
      <c r="E177" s="217"/>
      <c r="F177" s="702" t="s">
        <v>312</v>
      </c>
      <c r="G177" s="702"/>
      <c r="H177" s="702"/>
      <c r="I177" s="703"/>
      <c r="J177" s="103" t="s">
        <v>60</v>
      </c>
      <c r="K177" s="535">
        <v>6245.6247000000003</v>
      </c>
      <c r="L177" s="112"/>
      <c r="M177" s="101">
        <v>2000</v>
      </c>
      <c r="N177" s="101">
        <v>2000</v>
      </c>
      <c r="O177" s="101"/>
      <c r="P177" s="101"/>
      <c r="Q177" s="495">
        <f t="shared" si="19"/>
        <v>2000</v>
      </c>
    </row>
    <row r="178" spans="4:18" ht="14.25">
      <c r="D178" s="99"/>
      <c r="E178" s="217"/>
      <c r="F178" s="702" t="s">
        <v>313</v>
      </c>
      <c r="G178" s="702"/>
      <c r="H178" s="702"/>
      <c r="I178" s="703"/>
      <c r="J178" s="278">
        <v>6010.6243999999997</v>
      </c>
      <c r="K178" s="535" t="s">
        <v>184</v>
      </c>
      <c r="L178" s="115"/>
      <c r="M178" s="101">
        <v>70</v>
      </c>
      <c r="N178" s="101">
        <v>70</v>
      </c>
      <c r="O178" s="101"/>
      <c r="P178" s="101"/>
      <c r="Q178" s="495">
        <f t="shared" si="19"/>
        <v>70</v>
      </c>
    </row>
    <row r="179" spans="4:18" ht="14.25">
      <c r="D179" s="81">
        <v>4399</v>
      </c>
      <c r="E179" s="669" t="s">
        <v>145</v>
      </c>
      <c r="F179" s="670"/>
      <c r="G179" s="670"/>
      <c r="H179" s="670"/>
      <c r="I179" s="671"/>
      <c r="J179" s="279" t="s">
        <v>0</v>
      </c>
      <c r="K179" s="535"/>
      <c r="L179" s="256"/>
      <c r="M179" s="101">
        <v>120</v>
      </c>
      <c r="N179" s="101">
        <v>120</v>
      </c>
      <c r="O179" s="101"/>
      <c r="P179" s="101"/>
      <c r="Q179" s="495">
        <f t="shared" si="19"/>
        <v>120</v>
      </c>
      <c r="R179" s="3">
        <f>SUM(P179:P179)</f>
        <v>0</v>
      </c>
    </row>
    <row r="180" spans="4:18" ht="14.25">
      <c r="D180" s="86"/>
      <c r="E180" s="217"/>
      <c r="F180" s="702" t="s">
        <v>314</v>
      </c>
      <c r="G180" s="702"/>
      <c r="H180" s="702"/>
      <c r="I180" s="703"/>
      <c r="J180" s="259" t="s">
        <v>0</v>
      </c>
      <c r="K180" s="535"/>
      <c r="L180" s="280"/>
      <c r="M180" s="101">
        <v>120</v>
      </c>
      <c r="N180" s="101">
        <v>120</v>
      </c>
      <c r="O180" s="101"/>
      <c r="P180" s="101"/>
      <c r="Q180" s="495">
        <f t="shared" si="19"/>
        <v>120</v>
      </c>
    </row>
    <row r="181" spans="4:18" ht="14.25">
      <c r="D181" s="249" t="s">
        <v>61</v>
      </c>
      <c r="E181" s="298"/>
      <c r="F181" s="298"/>
      <c r="G181" s="298"/>
      <c r="H181" s="298"/>
      <c r="I181" s="250"/>
      <c r="J181" s="281"/>
      <c r="K181" s="294"/>
      <c r="L181" s="390"/>
      <c r="M181" s="98">
        <f>SUM(M182:M185)</f>
        <v>280</v>
      </c>
      <c r="N181" s="98">
        <v>280</v>
      </c>
      <c r="O181" s="98"/>
      <c r="P181" s="98"/>
      <c r="Q181" s="98">
        <f>SUM(N181:P181)</f>
        <v>280</v>
      </c>
    </row>
    <row r="182" spans="4:18" s="43" customFormat="1" ht="14.25">
      <c r="D182" s="99">
        <v>5212</v>
      </c>
      <c r="E182" s="705" t="s">
        <v>121</v>
      </c>
      <c r="F182" s="705"/>
      <c r="G182" s="705"/>
      <c r="H182" s="705"/>
      <c r="I182" s="705"/>
      <c r="J182" s="282"/>
      <c r="K182" s="535"/>
      <c r="L182" s="280" t="s">
        <v>180</v>
      </c>
      <c r="M182" s="101">
        <v>50</v>
      </c>
      <c r="N182" s="101">
        <v>50</v>
      </c>
      <c r="O182" s="101"/>
      <c r="P182" s="104"/>
      <c r="Q182" s="495">
        <f t="shared" ref="Q182:Q185" si="20">SUM(N182:P182)</f>
        <v>50</v>
      </c>
    </row>
    <row r="183" spans="4:18" s="43" customFormat="1" ht="14.25">
      <c r="D183" s="99">
        <v>5272</v>
      </c>
      <c r="E183" s="704" t="s">
        <v>122</v>
      </c>
      <c r="F183" s="704"/>
      <c r="G183" s="704"/>
      <c r="H183" s="704"/>
      <c r="I183" s="704"/>
      <c r="J183" s="283"/>
      <c r="K183" s="535"/>
      <c r="L183" s="280" t="s">
        <v>180</v>
      </c>
      <c r="M183" s="101">
        <v>30</v>
      </c>
      <c r="N183" s="101">
        <v>30</v>
      </c>
      <c r="O183" s="101"/>
      <c r="P183" s="104"/>
      <c r="Q183" s="495">
        <f t="shared" si="20"/>
        <v>30</v>
      </c>
    </row>
    <row r="184" spans="4:18" s="43" customFormat="1" ht="14.25">
      <c r="D184" s="99">
        <v>5273</v>
      </c>
      <c r="E184" s="704" t="s">
        <v>123</v>
      </c>
      <c r="F184" s="704"/>
      <c r="G184" s="704"/>
      <c r="H184" s="704"/>
      <c r="I184" s="704"/>
      <c r="J184" s="284"/>
      <c r="K184" s="535"/>
      <c r="L184" s="280" t="s">
        <v>180</v>
      </c>
      <c r="M184" s="101">
        <v>50</v>
      </c>
      <c r="N184" s="101">
        <v>50</v>
      </c>
      <c r="O184" s="101"/>
      <c r="P184" s="104"/>
      <c r="Q184" s="495">
        <f t="shared" si="20"/>
        <v>50</v>
      </c>
    </row>
    <row r="185" spans="4:18" s="43" customFormat="1" ht="14.25">
      <c r="D185" s="99">
        <v>5279</v>
      </c>
      <c r="E185" s="704" t="s">
        <v>124</v>
      </c>
      <c r="F185" s="704"/>
      <c r="G185" s="704"/>
      <c r="H185" s="704"/>
      <c r="I185" s="704"/>
      <c r="J185" s="282"/>
      <c r="K185" s="535"/>
      <c r="L185" s="280" t="s">
        <v>180</v>
      </c>
      <c r="M185" s="101">
        <v>150</v>
      </c>
      <c r="N185" s="101">
        <v>150</v>
      </c>
      <c r="O185" s="101"/>
      <c r="P185" s="104"/>
      <c r="Q185" s="495">
        <f t="shared" si="20"/>
        <v>150</v>
      </c>
    </row>
    <row r="186" spans="4:18" ht="15">
      <c r="D186" s="249" t="s">
        <v>62</v>
      </c>
      <c r="E186" s="298"/>
      <c r="F186" s="298"/>
      <c r="G186" s="298"/>
      <c r="H186" s="298"/>
      <c r="I186" s="129"/>
      <c r="J186" s="285"/>
      <c r="K186" s="532"/>
      <c r="L186" s="391"/>
      <c r="M186" s="98">
        <f>SUM(M187)</f>
        <v>32161</v>
      </c>
      <c r="N186" s="98">
        <v>32161</v>
      </c>
      <c r="O186" s="98"/>
      <c r="P186" s="98"/>
      <c r="Q186" s="98">
        <f>SUM(N186:P186)</f>
        <v>32161</v>
      </c>
      <c r="R186" s="3">
        <f>SUM(P186:P186)</f>
        <v>0</v>
      </c>
    </row>
    <row r="187" spans="4:18" ht="14.25">
      <c r="D187" s="385">
        <v>5311</v>
      </c>
      <c r="E187" s="670" t="s">
        <v>125</v>
      </c>
      <c r="F187" s="670"/>
      <c r="G187" s="670"/>
      <c r="H187" s="670"/>
      <c r="I187" s="671"/>
      <c r="J187" s="392"/>
      <c r="K187" s="535">
        <v>5231</v>
      </c>
      <c r="L187" s="419"/>
      <c r="M187" s="101">
        <f>SUM(M188:M190)</f>
        <v>32161</v>
      </c>
      <c r="N187" s="101">
        <v>32161</v>
      </c>
      <c r="O187" s="101"/>
      <c r="P187" s="101"/>
      <c r="Q187" s="495">
        <f t="shared" ref="Q187:Q190" si="21">SUM(N187:P187)</f>
        <v>32161</v>
      </c>
      <c r="R187" s="3">
        <f>SUM(P187:P187)</f>
        <v>0</v>
      </c>
    </row>
    <row r="188" spans="4:18" ht="14.25">
      <c r="D188" s="383"/>
      <c r="E188" s="217"/>
      <c r="F188" s="702" t="s">
        <v>302</v>
      </c>
      <c r="G188" s="702"/>
      <c r="H188" s="702"/>
      <c r="I188" s="703"/>
      <c r="J188" s="112">
        <v>5231</v>
      </c>
      <c r="K188" s="535"/>
      <c r="L188" s="533" t="s">
        <v>18</v>
      </c>
      <c r="M188" s="101">
        <v>3500</v>
      </c>
      <c r="N188" s="101">
        <v>3500</v>
      </c>
      <c r="O188" s="101"/>
      <c r="P188" s="101"/>
      <c r="Q188" s="495">
        <f t="shared" si="21"/>
        <v>3500</v>
      </c>
    </row>
    <row r="189" spans="4:18" ht="14.25">
      <c r="D189" s="383"/>
      <c r="E189" s="217"/>
      <c r="F189" s="702" t="s">
        <v>301</v>
      </c>
      <c r="G189" s="702"/>
      <c r="H189" s="702"/>
      <c r="I189" s="703"/>
      <c r="J189" s="393">
        <v>5231</v>
      </c>
      <c r="K189" s="535"/>
      <c r="L189" s="534" t="s">
        <v>18</v>
      </c>
      <c r="M189" s="101">
        <v>21389</v>
      </c>
      <c r="N189" s="101">
        <v>21389</v>
      </c>
      <c r="O189" s="101"/>
      <c r="P189" s="101"/>
      <c r="Q189" s="495">
        <f t="shared" si="21"/>
        <v>21389</v>
      </c>
    </row>
    <row r="190" spans="4:18" ht="14.25">
      <c r="D190" s="92"/>
      <c r="E190" s="217"/>
      <c r="F190" s="702" t="s">
        <v>318</v>
      </c>
      <c r="G190" s="702"/>
      <c r="H190" s="702"/>
      <c r="I190" s="703"/>
      <c r="J190" s="286">
        <v>5231</v>
      </c>
      <c r="K190" s="535"/>
      <c r="L190" s="534" t="s">
        <v>18</v>
      </c>
      <c r="M190" s="101">
        <v>7272</v>
      </c>
      <c r="N190" s="101">
        <v>7272</v>
      </c>
      <c r="O190" s="101"/>
      <c r="P190" s="101"/>
      <c r="Q190" s="495">
        <f t="shared" si="21"/>
        <v>7272</v>
      </c>
    </row>
    <row r="191" spans="4:18" ht="14.25">
      <c r="D191" s="287" t="s">
        <v>63</v>
      </c>
      <c r="E191" s="299"/>
      <c r="F191" s="299"/>
      <c r="G191" s="299"/>
      <c r="H191" s="299"/>
      <c r="I191" s="129"/>
      <c r="J191" s="288"/>
      <c r="K191" s="294"/>
      <c r="L191" s="394"/>
      <c r="M191" s="98">
        <f>SUM(M192)</f>
        <v>4430</v>
      </c>
      <c r="N191" s="98">
        <v>4430</v>
      </c>
      <c r="O191" s="98"/>
      <c r="P191" s="98"/>
      <c r="Q191" s="98">
        <f>SUM(N191:P191)</f>
        <v>4430</v>
      </c>
    </row>
    <row r="192" spans="4:18" ht="14.25">
      <c r="D192" s="423">
        <v>5512</v>
      </c>
      <c r="E192" s="670" t="s">
        <v>126</v>
      </c>
      <c r="F192" s="670"/>
      <c r="G192" s="670"/>
      <c r="H192" s="670"/>
      <c r="I192" s="671"/>
      <c r="J192" s="247"/>
      <c r="K192" s="535"/>
      <c r="L192" s="392"/>
      <c r="M192" s="101">
        <f>SUM(M193,M206)</f>
        <v>4430</v>
      </c>
      <c r="N192" s="101">
        <v>4430</v>
      </c>
      <c r="O192" s="101"/>
      <c r="P192" s="101"/>
      <c r="Q192" s="495">
        <f t="shared" ref="Q192:Q206" si="22">SUM(N192:P192)</f>
        <v>4430</v>
      </c>
      <c r="R192" s="3">
        <f>SUM(P192:P192)</f>
        <v>0</v>
      </c>
    </row>
    <row r="193" spans="4:18" s="43" customFormat="1" ht="14.25">
      <c r="D193" s="424"/>
      <c r="E193" s="217"/>
      <c r="F193" s="702" t="s">
        <v>317</v>
      </c>
      <c r="G193" s="702"/>
      <c r="H193" s="702"/>
      <c r="I193" s="703"/>
      <c r="J193" s="290"/>
      <c r="K193" s="535"/>
      <c r="L193" s="280" t="s">
        <v>388</v>
      </c>
      <c r="M193" s="101">
        <f>SUM(M194,M197,M200,M203)</f>
        <v>3630</v>
      </c>
      <c r="N193" s="101">
        <v>3630</v>
      </c>
      <c r="O193" s="101"/>
      <c r="P193" s="101"/>
      <c r="Q193" s="495">
        <f t="shared" si="22"/>
        <v>3630</v>
      </c>
      <c r="R193" s="3">
        <f>SUM(P193:P193)</f>
        <v>0</v>
      </c>
    </row>
    <row r="194" spans="4:18" s="43" customFormat="1" ht="14.25">
      <c r="D194" s="424"/>
      <c r="E194" s="217"/>
      <c r="F194" s="326"/>
      <c r="G194" s="673" t="s">
        <v>302</v>
      </c>
      <c r="H194" s="673"/>
      <c r="I194" s="674"/>
      <c r="J194" s="248"/>
      <c r="K194" s="535"/>
      <c r="L194" s="280"/>
      <c r="M194" s="101">
        <v>1900</v>
      </c>
      <c r="N194" s="101">
        <v>1900</v>
      </c>
      <c r="O194" s="101"/>
      <c r="P194" s="101"/>
      <c r="Q194" s="495">
        <f t="shared" si="22"/>
        <v>1900</v>
      </c>
    </row>
    <row r="195" spans="4:18" s="43" customFormat="1" ht="14.25">
      <c r="D195" s="424"/>
      <c r="E195" s="217"/>
      <c r="F195" s="326"/>
      <c r="G195" s="506" t="s">
        <v>371</v>
      </c>
      <c r="H195" s="506"/>
      <c r="I195" s="507"/>
      <c r="J195" s="113"/>
      <c r="K195" s="535"/>
      <c r="L195" s="280"/>
      <c r="M195" s="101"/>
      <c r="N195" s="101"/>
      <c r="O195" s="101"/>
      <c r="P195" s="101"/>
      <c r="Q195" s="495"/>
    </row>
    <row r="196" spans="4:18" s="460" customFormat="1" ht="14.25">
      <c r="D196" s="455"/>
      <c r="E196" s="217"/>
      <c r="F196" s="465"/>
      <c r="G196" s="465"/>
      <c r="H196" s="465" t="s">
        <v>343</v>
      </c>
      <c r="I196" s="466"/>
      <c r="J196" s="113"/>
      <c r="K196" s="535"/>
      <c r="L196" s="280"/>
      <c r="M196" s="101">
        <v>1900</v>
      </c>
      <c r="N196" s="101">
        <v>1900</v>
      </c>
      <c r="O196" s="101"/>
      <c r="P196" s="101"/>
      <c r="Q196" s="495">
        <f t="shared" si="22"/>
        <v>1900</v>
      </c>
    </row>
    <row r="197" spans="4:18" s="43" customFormat="1" ht="14.25">
      <c r="D197" s="424"/>
      <c r="E197" s="217"/>
      <c r="F197" s="326"/>
      <c r="G197" s="673" t="s">
        <v>301</v>
      </c>
      <c r="H197" s="673"/>
      <c r="I197" s="674"/>
      <c r="J197" s="280"/>
      <c r="K197" s="535"/>
      <c r="L197" s="280"/>
      <c r="M197" s="101">
        <v>1418</v>
      </c>
      <c r="N197" s="101">
        <v>1418</v>
      </c>
      <c r="O197" s="101"/>
      <c r="P197" s="101"/>
      <c r="Q197" s="495">
        <f t="shared" si="22"/>
        <v>1418</v>
      </c>
    </row>
    <row r="198" spans="4:18" s="460" customFormat="1" ht="14.25">
      <c r="D198" s="455"/>
      <c r="E198" s="217"/>
      <c r="F198" s="465"/>
      <c r="G198" s="506" t="s">
        <v>371</v>
      </c>
      <c r="H198" s="506"/>
      <c r="I198" s="507"/>
      <c r="J198" s="138"/>
      <c r="K198" s="535"/>
      <c r="L198" s="280"/>
      <c r="M198" s="101"/>
      <c r="N198" s="101"/>
      <c r="O198" s="101"/>
      <c r="P198" s="101"/>
      <c r="Q198" s="495"/>
    </row>
    <row r="199" spans="4:18" s="68" customFormat="1" ht="14.25">
      <c r="D199" s="424"/>
      <c r="E199" s="217"/>
      <c r="F199" s="326"/>
      <c r="G199" s="465"/>
      <c r="H199" s="465" t="s">
        <v>328</v>
      </c>
      <c r="I199" s="466"/>
      <c r="J199" s="138"/>
      <c r="K199" s="535"/>
      <c r="L199" s="280"/>
      <c r="M199" s="101">
        <v>1418</v>
      </c>
      <c r="N199" s="101">
        <v>1418</v>
      </c>
      <c r="O199" s="101"/>
      <c r="P199" s="101"/>
      <c r="Q199" s="495">
        <f t="shared" si="22"/>
        <v>1418</v>
      </c>
    </row>
    <row r="200" spans="4:18" s="460" customFormat="1" ht="14.25">
      <c r="D200" s="455"/>
      <c r="E200" s="217"/>
      <c r="F200" s="465"/>
      <c r="G200" s="673" t="s">
        <v>318</v>
      </c>
      <c r="H200" s="673"/>
      <c r="I200" s="674"/>
      <c r="J200" s="138"/>
      <c r="K200" s="535"/>
      <c r="L200" s="342"/>
      <c r="M200" s="101">
        <v>229</v>
      </c>
      <c r="N200" s="101">
        <v>229</v>
      </c>
      <c r="O200" s="101"/>
      <c r="P200" s="101"/>
      <c r="Q200" s="495">
        <f t="shared" si="22"/>
        <v>229</v>
      </c>
    </row>
    <row r="201" spans="4:18" s="460" customFormat="1" ht="14.25">
      <c r="D201" s="455"/>
      <c r="E201" s="217"/>
      <c r="F201" s="465"/>
      <c r="G201" s="506" t="s">
        <v>371</v>
      </c>
      <c r="H201" s="506"/>
      <c r="I201" s="507"/>
      <c r="J201" s="138"/>
      <c r="K201" s="535"/>
      <c r="L201" s="342"/>
      <c r="M201" s="101"/>
      <c r="N201" s="101"/>
      <c r="O201" s="101"/>
      <c r="P201" s="101"/>
      <c r="Q201" s="495"/>
    </row>
    <row r="202" spans="4:18" s="460" customFormat="1" ht="14.25">
      <c r="D202" s="455"/>
      <c r="E202" s="217"/>
      <c r="F202" s="465"/>
      <c r="G202" s="465"/>
      <c r="H202" s="465" t="s">
        <v>330</v>
      </c>
      <c r="I202" s="466"/>
      <c r="J202" s="138"/>
      <c r="K202" s="535"/>
      <c r="L202" s="342"/>
      <c r="M202" s="101">
        <v>229</v>
      </c>
      <c r="N202" s="101">
        <v>229</v>
      </c>
      <c r="O202" s="101"/>
      <c r="P202" s="101"/>
      <c r="Q202" s="495">
        <f t="shared" si="22"/>
        <v>229</v>
      </c>
    </row>
    <row r="203" spans="4:18" s="460" customFormat="1" ht="14.25">
      <c r="D203" s="455"/>
      <c r="E203" s="217"/>
      <c r="F203" s="465"/>
      <c r="G203" s="673" t="s">
        <v>309</v>
      </c>
      <c r="H203" s="673"/>
      <c r="I203" s="674"/>
      <c r="J203" s="138"/>
      <c r="K203" s="535"/>
      <c r="L203" s="342"/>
      <c r="M203" s="101">
        <v>83</v>
      </c>
      <c r="N203" s="101">
        <v>83</v>
      </c>
      <c r="O203" s="101"/>
      <c r="P203" s="101"/>
      <c r="Q203" s="495">
        <f t="shared" si="22"/>
        <v>83</v>
      </c>
    </row>
    <row r="204" spans="4:18" s="460" customFormat="1" ht="14.25">
      <c r="D204" s="455"/>
      <c r="E204" s="217"/>
      <c r="F204" s="465"/>
      <c r="G204" s="506" t="s">
        <v>371</v>
      </c>
      <c r="H204" s="506"/>
      <c r="I204" s="507"/>
      <c r="J204" s="138"/>
      <c r="K204" s="535"/>
      <c r="L204" s="342"/>
      <c r="M204" s="101"/>
      <c r="N204" s="101"/>
      <c r="O204" s="101"/>
      <c r="P204" s="101"/>
      <c r="Q204" s="495"/>
    </row>
    <row r="205" spans="4:18" s="43" customFormat="1" ht="14.25">
      <c r="D205" s="424"/>
      <c r="E205" s="217"/>
      <c r="F205" s="326"/>
      <c r="G205" s="465"/>
      <c r="H205" s="465" t="s">
        <v>373</v>
      </c>
      <c r="I205" s="466"/>
      <c r="J205" s="138"/>
      <c r="K205" s="535"/>
      <c r="L205" s="342"/>
      <c r="M205" s="101">
        <v>83</v>
      </c>
      <c r="N205" s="101">
        <v>83</v>
      </c>
      <c r="O205" s="101"/>
      <c r="P205" s="101"/>
      <c r="Q205" s="495">
        <f t="shared" si="22"/>
        <v>83</v>
      </c>
    </row>
    <row r="206" spans="4:18" ht="14.25">
      <c r="D206" s="92"/>
      <c r="E206" s="217"/>
      <c r="F206" s="702" t="s">
        <v>316</v>
      </c>
      <c r="G206" s="702"/>
      <c r="H206" s="702"/>
      <c r="I206" s="703"/>
      <c r="J206" s="290" t="s">
        <v>0</v>
      </c>
      <c r="K206" s="535"/>
      <c r="L206" s="280" t="s">
        <v>19</v>
      </c>
      <c r="M206" s="101">
        <v>800</v>
      </c>
      <c r="N206" s="101">
        <v>800</v>
      </c>
      <c r="O206" s="101"/>
      <c r="P206" s="101"/>
      <c r="Q206" s="495">
        <f t="shared" si="22"/>
        <v>800</v>
      </c>
    </row>
    <row r="207" spans="4:18" ht="14.25">
      <c r="D207" s="544" t="s">
        <v>64</v>
      </c>
      <c r="E207" s="130"/>
      <c r="F207" s="130"/>
      <c r="G207" s="130"/>
      <c r="H207" s="130"/>
      <c r="I207" s="306"/>
      <c r="J207" s="276"/>
      <c r="K207" s="294"/>
      <c r="L207" s="252"/>
      <c r="M207" s="98">
        <f>SUM(M208,M212,)</f>
        <v>158810</v>
      </c>
      <c r="N207" s="98">
        <v>158810</v>
      </c>
      <c r="O207" s="98"/>
      <c r="P207" s="98"/>
      <c r="Q207" s="98">
        <f>SUM(N207:P207)</f>
        <v>158810</v>
      </c>
      <c r="R207" s="3">
        <f>SUM(P207:P207)</f>
        <v>0</v>
      </c>
    </row>
    <row r="208" spans="4:18" ht="14.25">
      <c r="D208" s="527">
        <v>6112</v>
      </c>
      <c r="E208" s="673" t="s">
        <v>127</v>
      </c>
      <c r="F208" s="673"/>
      <c r="G208" s="673"/>
      <c r="H208" s="673"/>
      <c r="I208" s="674"/>
      <c r="J208" s="313"/>
      <c r="K208" s="535"/>
      <c r="L208" s="411" t="s">
        <v>141</v>
      </c>
      <c r="M208" s="101">
        <f>SUM(M209:M211)</f>
        <v>5985</v>
      </c>
      <c r="N208" s="101">
        <v>5985</v>
      </c>
      <c r="O208" s="101"/>
      <c r="P208" s="101"/>
      <c r="Q208" s="495">
        <f t="shared" ref="Q208:Q239" si="23">SUM(N208:P208)</f>
        <v>5985</v>
      </c>
      <c r="R208" s="3">
        <f>SUM(P208:P208)</f>
        <v>0</v>
      </c>
    </row>
    <row r="209" spans="4:20" ht="14.25">
      <c r="D209" s="528"/>
      <c r="E209" s="217"/>
      <c r="F209" s="673" t="s">
        <v>302</v>
      </c>
      <c r="G209" s="673"/>
      <c r="H209" s="673"/>
      <c r="I209" s="674"/>
      <c r="J209" s="290" t="s">
        <v>38</v>
      </c>
      <c r="K209" s="535"/>
      <c r="L209" s="395"/>
      <c r="M209" s="104">
        <v>90</v>
      </c>
      <c r="N209" s="104">
        <v>90</v>
      </c>
      <c r="O209" s="104"/>
      <c r="P209" s="104"/>
      <c r="Q209" s="495">
        <f t="shared" si="23"/>
        <v>90</v>
      </c>
    </row>
    <row r="210" spans="4:20" ht="14.25">
      <c r="D210" s="528"/>
      <c r="E210" s="217"/>
      <c r="F210" s="673" t="s">
        <v>319</v>
      </c>
      <c r="G210" s="673"/>
      <c r="H210" s="673"/>
      <c r="I210" s="674"/>
      <c r="J210" s="131" t="s">
        <v>38</v>
      </c>
      <c r="K210" s="535"/>
      <c r="L210" s="411"/>
      <c r="M210" s="101">
        <v>4635</v>
      </c>
      <c r="N210" s="101">
        <v>4635</v>
      </c>
      <c r="O210" s="101"/>
      <c r="P210" s="101"/>
      <c r="Q210" s="495">
        <f t="shared" si="23"/>
        <v>4635</v>
      </c>
    </row>
    <row r="211" spans="4:20" ht="14.25">
      <c r="D211" s="92"/>
      <c r="E211" s="217"/>
      <c r="F211" s="673" t="s">
        <v>318</v>
      </c>
      <c r="G211" s="673"/>
      <c r="H211" s="673"/>
      <c r="I211" s="674"/>
      <c r="J211" s="395" t="s">
        <v>38</v>
      </c>
      <c r="K211" s="535"/>
      <c r="L211" s="280"/>
      <c r="M211" s="101">
        <v>1260</v>
      </c>
      <c r="N211" s="101">
        <v>1260</v>
      </c>
      <c r="O211" s="101"/>
      <c r="P211" s="101"/>
      <c r="Q211" s="495">
        <f t="shared" si="23"/>
        <v>1260</v>
      </c>
      <c r="R211" s="3">
        <f>SUM(P211:P211)</f>
        <v>0</v>
      </c>
    </row>
    <row r="212" spans="4:20" ht="14.25">
      <c r="D212" s="527">
        <v>6171</v>
      </c>
      <c r="E212" s="706" t="s">
        <v>128</v>
      </c>
      <c r="F212" s="706"/>
      <c r="G212" s="706"/>
      <c r="H212" s="706"/>
      <c r="I212" s="707"/>
      <c r="J212" s="263"/>
      <c r="K212" s="535"/>
      <c r="L212" s="396"/>
      <c r="M212" s="264">
        <f>SUM(M213,M220,M223,M230,M237:M239)</f>
        <v>152825</v>
      </c>
      <c r="N212" s="264">
        <v>152825</v>
      </c>
      <c r="O212" s="264"/>
      <c r="P212" s="264"/>
      <c r="Q212" s="495">
        <f t="shared" si="23"/>
        <v>152825</v>
      </c>
      <c r="R212" s="3">
        <f>SUM(P212:P212)</f>
        <v>0</v>
      </c>
    </row>
    <row r="213" spans="4:20" ht="14.25">
      <c r="D213" s="528"/>
      <c r="E213" s="217"/>
      <c r="F213" s="673" t="s">
        <v>320</v>
      </c>
      <c r="G213" s="673"/>
      <c r="H213" s="673"/>
      <c r="I213" s="674"/>
      <c r="J213" s="266" t="s">
        <v>65</v>
      </c>
      <c r="K213" s="535" t="s">
        <v>182</v>
      </c>
      <c r="L213" s="397" t="s">
        <v>20</v>
      </c>
      <c r="M213" s="264">
        <f>SUM(M215:M216)</f>
        <v>38500</v>
      </c>
      <c r="N213" s="264">
        <v>38500</v>
      </c>
      <c r="O213" s="264"/>
      <c r="P213" s="101"/>
      <c r="Q213" s="495">
        <f t="shared" si="23"/>
        <v>38500</v>
      </c>
      <c r="R213" s="3">
        <f>SUM(P213:P213)</f>
        <v>0</v>
      </c>
      <c r="T213" s="60" t="s">
        <v>181</v>
      </c>
    </row>
    <row r="214" spans="4:20" s="43" customFormat="1" ht="14.25">
      <c r="D214" s="528"/>
      <c r="E214" s="217"/>
      <c r="F214" s="673" t="s">
        <v>167</v>
      </c>
      <c r="G214" s="673"/>
      <c r="H214" s="673"/>
      <c r="I214" s="674"/>
      <c r="J214" s="266"/>
      <c r="K214" s="535"/>
      <c r="L214" s="414"/>
      <c r="M214" s="264"/>
      <c r="N214" s="264"/>
      <c r="O214" s="264"/>
      <c r="P214" s="264"/>
      <c r="Q214" s="495"/>
    </row>
    <row r="215" spans="4:20" s="43" customFormat="1" ht="14.25">
      <c r="D215" s="528"/>
      <c r="E215" s="217"/>
      <c r="F215" s="673" t="s">
        <v>343</v>
      </c>
      <c r="G215" s="673"/>
      <c r="H215" s="673"/>
      <c r="I215" s="674"/>
      <c r="J215" s="266"/>
      <c r="K215" s="535"/>
      <c r="L215" s="414"/>
      <c r="M215" s="264">
        <v>38100</v>
      </c>
      <c r="N215" s="264">
        <v>38100</v>
      </c>
      <c r="O215" s="264"/>
      <c r="P215" s="264"/>
      <c r="Q215" s="495">
        <f t="shared" si="23"/>
        <v>38100</v>
      </c>
    </row>
    <row r="216" spans="4:20" ht="14.25">
      <c r="D216" s="528"/>
      <c r="E216" s="218"/>
      <c r="F216" s="670" t="s">
        <v>321</v>
      </c>
      <c r="G216" s="670"/>
      <c r="H216" s="670"/>
      <c r="I216" s="682"/>
      <c r="J216" s="266"/>
      <c r="K216" s="535"/>
      <c r="L216" s="414"/>
      <c r="M216" s="264">
        <f>SUM(M217:M219)</f>
        <v>400</v>
      </c>
      <c r="N216" s="264">
        <v>400</v>
      </c>
      <c r="O216" s="264"/>
      <c r="P216" s="101"/>
      <c r="Q216" s="495">
        <f t="shared" si="23"/>
        <v>400</v>
      </c>
      <c r="R216" s="3">
        <f>SUM(P216:P216)</f>
        <v>0</v>
      </c>
    </row>
    <row r="217" spans="4:20" ht="14.25">
      <c r="D217" s="528"/>
      <c r="E217" s="217"/>
      <c r="F217" s="217"/>
      <c r="G217" s="702" t="s">
        <v>323</v>
      </c>
      <c r="H217" s="702"/>
      <c r="I217" s="703"/>
      <c r="J217" s="265"/>
      <c r="K217" s="535" t="s">
        <v>189</v>
      </c>
      <c r="L217" s="414"/>
      <c r="M217" s="264">
        <v>100</v>
      </c>
      <c r="N217" s="264">
        <v>100</v>
      </c>
      <c r="O217" s="264"/>
      <c r="P217" s="264"/>
      <c r="Q217" s="495">
        <f t="shared" si="23"/>
        <v>100</v>
      </c>
    </row>
    <row r="218" spans="4:20" ht="14.25">
      <c r="D218" s="528"/>
      <c r="E218" s="217"/>
      <c r="F218" s="217"/>
      <c r="G218" s="702" t="s">
        <v>325</v>
      </c>
      <c r="H218" s="702"/>
      <c r="I218" s="703"/>
      <c r="J218" s="265"/>
      <c r="K218" s="535">
        <v>8234.8235000000004</v>
      </c>
      <c r="L218" s="414"/>
      <c r="M218" s="264">
        <v>100</v>
      </c>
      <c r="N218" s="264">
        <v>100</v>
      </c>
      <c r="O218" s="264"/>
      <c r="P218" s="264"/>
      <c r="Q218" s="495">
        <f t="shared" si="23"/>
        <v>100</v>
      </c>
    </row>
    <row r="219" spans="4:20" ht="14.25">
      <c r="D219" s="528"/>
      <c r="E219" s="198"/>
      <c r="F219" s="198"/>
      <c r="G219" s="702" t="s">
        <v>324</v>
      </c>
      <c r="H219" s="702"/>
      <c r="I219" s="708"/>
      <c r="J219" s="269"/>
      <c r="K219" s="535">
        <v>8236.8237000000008</v>
      </c>
      <c r="L219" s="398"/>
      <c r="M219" s="264">
        <v>200</v>
      </c>
      <c r="N219" s="264">
        <v>200</v>
      </c>
      <c r="O219" s="264"/>
      <c r="P219" s="264"/>
      <c r="Q219" s="495">
        <f t="shared" si="23"/>
        <v>200</v>
      </c>
    </row>
    <row r="220" spans="4:20" ht="14.25">
      <c r="D220" s="246"/>
      <c r="E220" s="217"/>
      <c r="F220" s="673" t="s">
        <v>326</v>
      </c>
      <c r="G220" s="673"/>
      <c r="H220" s="673"/>
      <c r="I220" s="674"/>
      <c r="J220" s="266" t="s">
        <v>38</v>
      </c>
      <c r="K220" s="535"/>
      <c r="L220" s="414" t="s">
        <v>141</v>
      </c>
      <c r="M220" s="264">
        <f>SUM(M222:M222)</f>
        <v>1000</v>
      </c>
      <c r="N220" s="264">
        <v>1000</v>
      </c>
      <c r="O220" s="264"/>
      <c r="P220" s="264"/>
      <c r="Q220" s="495">
        <f t="shared" si="23"/>
        <v>1000</v>
      </c>
    </row>
    <row r="221" spans="4:20" s="43" customFormat="1" ht="14.25">
      <c r="D221" s="146"/>
      <c r="E221" s="217"/>
      <c r="F221" s="673" t="s">
        <v>167</v>
      </c>
      <c r="G221" s="673"/>
      <c r="H221" s="673"/>
      <c r="I221" s="674"/>
      <c r="J221" s="269"/>
      <c r="K221" s="535"/>
      <c r="L221" s="398"/>
      <c r="M221" s="264"/>
      <c r="N221" s="264"/>
      <c r="O221" s="264"/>
      <c r="P221" s="264"/>
      <c r="Q221" s="495"/>
    </row>
    <row r="222" spans="4:20" s="43" customFormat="1" ht="14.25">
      <c r="D222" s="145"/>
      <c r="E222" s="217"/>
      <c r="F222" s="673" t="s">
        <v>327</v>
      </c>
      <c r="G222" s="673"/>
      <c r="H222" s="673"/>
      <c r="I222" s="674"/>
      <c r="J222" s="271"/>
      <c r="K222" s="535"/>
      <c r="L222" s="399"/>
      <c r="M222" s="264">
        <v>1000</v>
      </c>
      <c r="N222" s="264">
        <v>1000</v>
      </c>
      <c r="O222" s="264"/>
      <c r="P222" s="264"/>
      <c r="Q222" s="495">
        <f t="shared" si="23"/>
        <v>1000</v>
      </c>
    </row>
    <row r="223" spans="4:20" ht="14.25">
      <c r="D223" s="246" t="s">
        <v>31</v>
      </c>
      <c r="E223" s="217"/>
      <c r="F223" s="673" t="s">
        <v>301</v>
      </c>
      <c r="G223" s="673"/>
      <c r="H223" s="673"/>
      <c r="I223" s="674"/>
      <c r="J223" s="266" t="s">
        <v>66</v>
      </c>
      <c r="K223" s="535"/>
      <c r="L223" s="414" t="s">
        <v>141</v>
      </c>
      <c r="M223" s="264">
        <f>SUM(M225:M226)</f>
        <v>80390</v>
      </c>
      <c r="N223" s="264">
        <v>80390</v>
      </c>
      <c r="O223" s="264"/>
      <c r="P223" s="101"/>
      <c r="Q223" s="495">
        <f t="shared" si="23"/>
        <v>80390</v>
      </c>
      <c r="R223" s="3">
        <f>SUM(Q225:Q226)</f>
        <v>80390</v>
      </c>
    </row>
    <row r="224" spans="4:20" s="43" customFormat="1" ht="14.25">
      <c r="D224" s="246"/>
      <c r="E224" s="217"/>
      <c r="F224" s="673" t="s">
        <v>167</v>
      </c>
      <c r="G224" s="673"/>
      <c r="H224" s="673"/>
      <c r="I224" s="674"/>
      <c r="J224" s="266"/>
      <c r="K224" s="535"/>
      <c r="L224" s="414"/>
      <c r="M224" s="264"/>
      <c r="N224" s="264"/>
      <c r="O224" s="264"/>
      <c r="P224" s="264"/>
      <c r="Q224" s="495"/>
    </row>
    <row r="225" spans="4:18" s="43" customFormat="1" ht="14.25">
      <c r="D225" s="246"/>
      <c r="E225" s="217"/>
      <c r="F225" s="673" t="s">
        <v>328</v>
      </c>
      <c r="G225" s="673"/>
      <c r="H225" s="673"/>
      <c r="I225" s="674"/>
      <c r="J225" s="269"/>
      <c r="K225" s="535" t="s">
        <v>187</v>
      </c>
      <c r="L225" s="398" t="s">
        <v>141</v>
      </c>
      <c r="M225" s="264">
        <v>79817</v>
      </c>
      <c r="N225" s="264">
        <v>79817</v>
      </c>
      <c r="O225" s="264"/>
      <c r="P225" s="264"/>
      <c r="Q225" s="495">
        <f t="shared" si="23"/>
        <v>79817</v>
      </c>
      <c r="R225" s="3">
        <f>SUM(P225:P225)</f>
        <v>0</v>
      </c>
    </row>
    <row r="226" spans="4:18" ht="14.25">
      <c r="D226" s="246"/>
      <c r="E226" s="218"/>
      <c r="F226" s="670" t="s">
        <v>329</v>
      </c>
      <c r="G226" s="670"/>
      <c r="H226" s="670"/>
      <c r="I226" s="682"/>
      <c r="J226" s="271"/>
      <c r="K226" s="535"/>
      <c r="L226" s="399"/>
      <c r="M226" s="264">
        <f>SUM(M227:M229)</f>
        <v>573</v>
      </c>
      <c r="N226" s="264">
        <v>573</v>
      </c>
      <c r="O226" s="264"/>
      <c r="P226" s="101"/>
      <c r="Q226" s="495">
        <f t="shared" si="23"/>
        <v>573</v>
      </c>
    </row>
    <row r="227" spans="4:18" ht="14.25">
      <c r="D227" s="246"/>
      <c r="E227" s="217"/>
      <c r="F227" s="217"/>
      <c r="G227" s="702" t="s">
        <v>323</v>
      </c>
      <c r="H227" s="702"/>
      <c r="I227" s="703"/>
      <c r="J227" s="291"/>
      <c r="K227" s="535" t="s">
        <v>189</v>
      </c>
      <c r="L227" s="416"/>
      <c r="M227" s="101">
        <v>48</v>
      </c>
      <c r="N227" s="101">
        <v>48</v>
      </c>
      <c r="O227" s="101"/>
      <c r="P227" s="264"/>
      <c r="Q227" s="495">
        <f t="shared" si="23"/>
        <v>48</v>
      </c>
    </row>
    <row r="228" spans="4:18" ht="14.25">
      <c r="D228" s="246"/>
      <c r="E228" s="217"/>
      <c r="F228" s="217"/>
      <c r="G228" s="702" t="s">
        <v>325</v>
      </c>
      <c r="H228" s="702"/>
      <c r="I228" s="703"/>
      <c r="J228" s="271"/>
      <c r="K228" s="535">
        <v>8234.8235000000004</v>
      </c>
      <c r="L228" s="399"/>
      <c r="M228" s="101">
        <v>25</v>
      </c>
      <c r="N228" s="101">
        <v>25</v>
      </c>
      <c r="O228" s="101"/>
      <c r="P228" s="264"/>
      <c r="Q228" s="495">
        <f t="shared" si="23"/>
        <v>25</v>
      </c>
    </row>
    <row r="229" spans="4:18" ht="14.25">
      <c r="D229" s="246"/>
      <c r="E229" s="217"/>
      <c r="F229" s="217"/>
      <c r="G229" s="702" t="s">
        <v>315</v>
      </c>
      <c r="H229" s="702"/>
      <c r="I229" s="703"/>
      <c r="J229" s="244"/>
      <c r="K229" s="535">
        <v>8236.8237000000008</v>
      </c>
      <c r="L229" s="256"/>
      <c r="M229" s="101">
        <v>500</v>
      </c>
      <c r="N229" s="101">
        <v>500</v>
      </c>
      <c r="O229" s="101"/>
      <c r="P229" s="101"/>
      <c r="Q229" s="495">
        <f t="shared" si="23"/>
        <v>500</v>
      </c>
    </row>
    <row r="230" spans="4:18" ht="14.25">
      <c r="D230" s="246"/>
      <c r="E230" s="217"/>
      <c r="F230" s="673" t="s">
        <v>318</v>
      </c>
      <c r="G230" s="673"/>
      <c r="H230" s="673"/>
      <c r="I230" s="674"/>
      <c r="J230" s="269" t="s">
        <v>66</v>
      </c>
      <c r="K230" s="535"/>
      <c r="L230" s="398" t="s">
        <v>141</v>
      </c>
      <c r="M230" s="264">
        <f>SUM(M232:M233)</f>
        <v>27400</v>
      </c>
      <c r="N230" s="264">
        <v>27400</v>
      </c>
      <c r="O230" s="264"/>
      <c r="P230" s="101"/>
      <c r="Q230" s="495">
        <f t="shared" si="23"/>
        <v>27400</v>
      </c>
      <c r="R230" s="3">
        <f>SUM(P230:P230)</f>
        <v>0</v>
      </c>
    </row>
    <row r="231" spans="4:18" s="43" customFormat="1" ht="14.25">
      <c r="D231" s="246"/>
      <c r="E231" s="217"/>
      <c r="F231" s="673" t="s">
        <v>167</v>
      </c>
      <c r="G231" s="673"/>
      <c r="H231" s="673"/>
      <c r="I231" s="674"/>
      <c r="J231" s="263"/>
      <c r="K231" s="535"/>
      <c r="L231" s="415"/>
      <c r="M231" s="264"/>
      <c r="N231" s="264"/>
      <c r="O231" s="264"/>
      <c r="P231" s="264"/>
      <c r="Q231" s="495"/>
    </row>
    <row r="232" spans="4:18" s="43" customFormat="1" ht="14.25">
      <c r="D232" s="246"/>
      <c r="E232" s="217"/>
      <c r="F232" s="673" t="s">
        <v>330</v>
      </c>
      <c r="G232" s="673"/>
      <c r="H232" s="673"/>
      <c r="I232" s="674"/>
      <c r="J232" s="266"/>
      <c r="K232" s="535" t="s">
        <v>188</v>
      </c>
      <c r="L232" s="414"/>
      <c r="M232" s="264">
        <v>27218</v>
      </c>
      <c r="N232" s="264">
        <v>27218</v>
      </c>
      <c r="O232" s="264"/>
      <c r="P232" s="264"/>
      <c r="Q232" s="495">
        <f t="shared" si="23"/>
        <v>27218</v>
      </c>
    </row>
    <row r="233" spans="4:18" ht="14.25">
      <c r="D233" s="246"/>
      <c r="E233" s="217"/>
      <c r="F233" s="673" t="s">
        <v>331</v>
      </c>
      <c r="G233" s="673"/>
      <c r="H233" s="673"/>
      <c r="I233" s="674"/>
      <c r="J233" s="265"/>
      <c r="K233" s="535"/>
      <c r="L233" s="414"/>
      <c r="M233" s="264">
        <f>SUM(M234:M236)</f>
        <v>182</v>
      </c>
      <c r="N233" s="264">
        <v>182</v>
      </c>
      <c r="O233" s="264"/>
      <c r="P233" s="101"/>
      <c r="Q233" s="495">
        <f t="shared" si="23"/>
        <v>182</v>
      </c>
      <c r="R233" s="3">
        <f>SUM(P233:P233)</f>
        <v>0</v>
      </c>
    </row>
    <row r="234" spans="4:18" ht="14.25">
      <c r="D234" s="246"/>
      <c r="E234" s="217"/>
      <c r="F234" s="217"/>
      <c r="G234" s="702" t="s">
        <v>323</v>
      </c>
      <c r="H234" s="702"/>
      <c r="I234" s="703"/>
      <c r="J234" s="269"/>
      <c r="K234" s="535" t="s">
        <v>189</v>
      </c>
      <c r="L234" s="398"/>
      <c r="M234" s="289">
        <v>17</v>
      </c>
      <c r="N234" s="289">
        <v>17</v>
      </c>
      <c r="O234" s="289"/>
      <c r="P234" s="264"/>
      <c r="Q234" s="495">
        <f t="shared" si="23"/>
        <v>17</v>
      </c>
    </row>
    <row r="235" spans="4:18" ht="14.25">
      <c r="D235" s="246"/>
      <c r="E235" s="217"/>
      <c r="F235" s="217"/>
      <c r="G235" s="702" t="s">
        <v>325</v>
      </c>
      <c r="H235" s="702"/>
      <c r="I235" s="703"/>
      <c r="J235" s="263"/>
      <c r="K235" s="535">
        <v>8234.8235000000004</v>
      </c>
      <c r="L235" s="415"/>
      <c r="M235" s="289">
        <v>15</v>
      </c>
      <c r="N235" s="289">
        <v>15</v>
      </c>
      <c r="O235" s="289"/>
      <c r="P235" s="264"/>
      <c r="Q235" s="495">
        <f t="shared" si="23"/>
        <v>15</v>
      </c>
    </row>
    <row r="236" spans="4:18" ht="14.25">
      <c r="D236" s="246"/>
      <c r="E236" s="217"/>
      <c r="F236" s="217"/>
      <c r="G236" s="702" t="s">
        <v>315</v>
      </c>
      <c r="H236" s="702"/>
      <c r="I236" s="703"/>
      <c r="J236" s="266"/>
      <c r="K236" s="535">
        <v>8236.8237000000008</v>
      </c>
      <c r="L236" s="414"/>
      <c r="M236" s="289">
        <v>150</v>
      </c>
      <c r="N236" s="289">
        <v>150</v>
      </c>
      <c r="O236" s="289"/>
      <c r="P236" s="264"/>
      <c r="Q236" s="495">
        <f t="shared" si="23"/>
        <v>150</v>
      </c>
    </row>
    <row r="237" spans="4:18" ht="14.25">
      <c r="D237" s="246"/>
      <c r="E237" s="217"/>
      <c r="F237" s="673" t="s">
        <v>99</v>
      </c>
      <c r="G237" s="673"/>
      <c r="H237" s="673"/>
      <c r="I237" s="674"/>
      <c r="J237" s="266" t="s">
        <v>67</v>
      </c>
      <c r="K237" s="535" t="s">
        <v>67</v>
      </c>
      <c r="L237" s="414" t="s">
        <v>141</v>
      </c>
      <c r="M237" s="101">
        <v>4455</v>
      </c>
      <c r="N237" s="101">
        <v>4455</v>
      </c>
      <c r="O237" s="101"/>
      <c r="P237" s="264"/>
      <c r="Q237" s="495">
        <f t="shared" si="23"/>
        <v>4455</v>
      </c>
    </row>
    <row r="238" spans="4:18" ht="14.25">
      <c r="D238" s="246"/>
      <c r="E238" s="217"/>
      <c r="F238" s="673" t="s">
        <v>332</v>
      </c>
      <c r="G238" s="673"/>
      <c r="H238" s="673"/>
      <c r="I238" s="674"/>
      <c r="J238" s="266" t="s">
        <v>38</v>
      </c>
      <c r="K238" s="535"/>
      <c r="L238" s="397" t="s">
        <v>54</v>
      </c>
      <c r="M238" s="101">
        <v>300</v>
      </c>
      <c r="N238" s="101">
        <v>300</v>
      </c>
      <c r="O238" s="101"/>
      <c r="P238" s="274"/>
      <c r="Q238" s="495">
        <f t="shared" si="23"/>
        <v>300</v>
      </c>
    </row>
    <row r="239" spans="4:18" s="43" customFormat="1" ht="14.25">
      <c r="D239" s="146"/>
      <c r="E239" s="217"/>
      <c r="F239" s="673" t="s">
        <v>322</v>
      </c>
      <c r="G239" s="673"/>
      <c r="H239" s="673"/>
      <c r="I239" s="674"/>
      <c r="J239" s="268">
        <v>8222</v>
      </c>
      <c r="K239" s="535">
        <v>8222.8222999999998</v>
      </c>
      <c r="L239" s="398" t="s">
        <v>22</v>
      </c>
      <c r="M239" s="101">
        <v>780</v>
      </c>
      <c r="N239" s="101">
        <v>780</v>
      </c>
      <c r="O239" s="101"/>
      <c r="P239" s="274"/>
      <c r="Q239" s="495">
        <f t="shared" si="23"/>
        <v>780</v>
      </c>
    </row>
    <row r="240" spans="4:18" ht="14.25">
      <c r="D240" s="446" t="s">
        <v>68</v>
      </c>
      <c r="E240" s="422"/>
      <c r="F240" s="422"/>
      <c r="G240" s="422"/>
      <c r="H240" s="422"/>
      <c r="I240" s="129"/>
      <c r="J240" s="293"/>
      <c r="K240" s="294"/>
      <c r="L240" s="417" t="s">
        <v>8</v>
      </c>
      <c r="M240" s="98">
        <f>SUM(M241)</f>
        <v>1500</v>
      </c>
      <c r="N240" s="98">
        <v>1500</v>
      </c>
      <c r="O240" s="98"/>
      <c r="P240" s="98"/>
      <c r="Q240" s="98">
        <f>SUM(N240:P240)</f>
        <v>1500</v>
      </c>
      <c r="R240" s="3">
        <f>SUM(P240:P240)</f>
        <v>0</v>
      </c>
    </row>
    <row r="241" spans="1:18" ht="14.25">
      <c r="D241" s="423">
        <v>6399</v>
      </c>
      <c r="E241" s="673" t="s">
        <v>129</v>
      </c>
      <c r="F241" s="673"/>
      <c r="G241" s="673"/>
      <c r="H241" s="673"/>
      <c r="I241" s="674"/>
      <c r="J241" s="312"/>
      <c r="K241" s="535"/>
      <c r="L241" s="256"/>
      <c r="M241" s="101">
        <v>1500</v>
      </c>
      <c r="N241" s="101">
        <v>1500</v>
      </c>
      <c r="O241" s="101"/>
      <c r="P241" s="101"/>
      <c r="Q241" s="495">
        <f t="shared" ref="Q241:Q242" si="24">SUM(N241:P241)</f>
        <v>1500</v>
      </c>
      <c r="R241" s="3">
        <f>SUM(P241:P241)</f>
        <v>0</v>
      </c>
    </row>
    <row r="242" spans="1:18" ht="14.25">
      <c r="D242" s="424"/>
      <c r="E242" s="217"/>
      <c r="F242" s="673" t="s">
        <v>333</v>
      </c>
      <c r="G242" s="673"/>
      <c r="H242" s="673"/>
      <c r="I242" s="674"/>
      <c r="J242" s="312"/>
      <c r="K242" s="535"/>
      <c r="L242" s="256"/>
      <c r="M242" s="101">
        <v>1500</v>
      </c>
      <c r="N242" s="101">
        <v>1500</v>
      </c>
      <c r="O242" s="101"/>
      <c r="P242" s="101"/>
      <c r="Q242" s="495">
        <f t="shared" si="24"/>
        <v>1500</v>
      </c>
    </row>
    <row r="243" spans="1:18" ht="14.25">
      <c r="A243" s="30"/>
      <c r="B243" s="25"/>
      <c r="C243" s="35"/>
      <c r="D243" s="358" t="s">
        <v>69</v>
      </c>
      <c r="E243" s="299"/>
      <c r="F243" s="299"/>
      <c r="G243" s="299"/>
      <c r="H243" s="299"/>
      <c r="I243" s="327"/>
      <c r="J243" s="328"/>
      <c r="K243" s="294"/>
      <c r="L243" s="418"/>
      <c r="M243" s="253">
        <f>SUM(M244:M244)</f>
        <v>500</v>
      </c>
      <c r="N243" s="253">
        <v>500</v>
      </c>
      <c r="O243" s="253"/>
      <c r="P243" s="253"/>
      <c r="Q243" s="98">
        <f>SUM(N243:P243)</f>
        <v>500</v>
      </c>
      <c r="R243" s="3">
        <f>SUM(P243:P243)</f>
        <v>0</v>
      </c>
    </row>
    <row r="244" spans="1:18" ht="14.25">
      <c r="D244" s="382">
        <v>6409</v>
      </c>
      <c r="E244" s="674" t="s">
        <v>130</v>
      </c>
      <c r="F244" s="704"/>
      <c r="G244" s="704"/>
      <c r="H244" s="704"/>
      <c r="I244" s="704"/>
      <c r="J244" s="113"/>
      <c r="K244" s="535"/>
      <c r="L244" s="282"/>
      <c r="M244" s="101">
        <f>SUM(M245:M246)</f>
        <v>500</v>
      </c>
      <c r="N244" s="101">
        <v>500</v>
      </c>
      <c r="O244" s="101"/>
      <c r="P244" s="101"/>
      <c r="Q244" s="495">
        <f t="shared" ref="Q244:Q246" si="25">SUM(N244:P244)</f>
        <v>500</v>
      </c>
      <c r="R244" s="3">
        <f>SUM(P244:P244)</f>
        <v>0</v>
      </c>
    </row>
    <row r="245" spans="1:18" ht="14.25">
      <c r="D245" s="383"/>
      <c r="E245" s="217"/>
      <c r="F245" s="673" t="s">
        <v>334</v>
      </c>
      <c r="G245" s="673"/>
      <c r="H245" s="673"/>
      <c r="I245" s="674"/>
      <c r="J245" s="329">
        <v>5231</v>
      </c>
      <c r="K245" s="535"/>
      <c r="L245" s="419" t="s">
        <v>18</v>
      </c>
      <c r="M245" s="101">
        <v>300</v>
      </c>
      <c r="N245" s="101">
        <v>300</v>
      </c>
      <c r="O245" s="101"/>
      <c r="P245" s="101"/>
      <c r="Q245" s="495">
        <f t="shared" si="25"/>
        <v>300</v>
      </c>
    </row>
    <row r="246" spans="1:18" ht="14.25">
      <c r="D246" s="92"/>
      <c r="E246" s="217"/>
      <c r="F246" s="673" t="s">
        <v>276</v>
      </c>
      <c r="G246" s="673"/>
      <c r="H246" s="673"/>
      <c r="I246" s="674"/>
      <c r="J246" s="120" t="s">
        <v>0</v>
      </c>
      <c r="K246" s="535"/>
      <c r="L246" s="405" t="s">
        <v>8</v>
      </c>
      <c r="M246" s="104">
        <v>200</v>
      </c>
      <c r="N246" s="104">
        <v>200</v>
      </c>
      <c r="O246" s="104"/>
      <c r="P246" s="104"/>
      <c r="Q246" s="495">
        <f t="shared" si="25"/>
        <v>200</v>
      </c>
    </row>
    <row r="247" spans="1:18" ht="14.25">
      <c r="D247" s="377"/>
      <c r="E247" s="709" t="s">
        <v>70</v>
      </c>
      <c r="F247" s="710"/>
      <c r="G247" s="710"/>
      <c r="H247" s="710"/>
      <c r="I247" s="711"/>
      <c r="J247" s="295"/>
      <c r="K247" s="332"/>
      <c r="L247" s="420"/>
      <c r="M247" s="421">
        <f>SUM(M243,M240,M207,M191,M186,M181,M170,M154,M120,M117,M97,M75,M45,M38,M17,M12,M8)</f>
        <v>594303</v>
      </c>
      <c r="N247" s="421">
        <v>594303</v>
      </c>
      <c r="O247" s="421">
        <f>SUM(O243,O240,O207,O191,O186,O181,O170,O154,O120,O117,O97,O75,O45,O38,O17,O12,O8)</f>
        <v>0</v>
      </c>
      <c r="P247" s="421">
        <f>SUM(P243,P240,P207,P191,P186,P181,P170,P154,P120,P117,P97,P75,P45,P38,P17,P12,P8)</f>
        <v>90</v>
      </c>
      <c r="Q247" s="421">
        <f>SUM(Q243,Q240,Q207,Q191,Q186,Q181,Q170,Q154,Q120,Q117,Q97,Q75,Q45,Q38,Q17,Q12,Q8)</f>
        <v>594393</v>
      </c>
      <c r="R247" s="3">
        <f>SUM(N247:P247)</f>
        <v>594393</v>
      </c>
    </row>
    <row r="248" spans="1:18">
      <c r="I248" s="13"/>
      <c r="J248" s="12"/>
      <c r="K248" s="12"/>
      <c r="L248" s="12"/>
      <c r="M248" s="12"/>
      <c r="N248" s="12"/>
      <c r="O248" s="12"/>
    </row>
    <row r="249" spans="1:18">
      <c r="I249" t="s">
        <v>31</v>
      </c>
      <c r="J249" s="12"/>
      <c r="K249" s="12"/>
      <c r="L249" s="12"/>
      <c r="M249" s="12"/>
      <c r="N249" s="12"/>
      <c r="O249" s="12"/>
    </row>
    <row r="250" spans="1:18">
      <c r="D250" s="24"/>
      <c r="E250" s="78"/>
      <c r="F250" s="78"/>
      <c r="G250" s="79"/>
      <c r="H250" s="79"/>
      <c r="J250" s="12"/>
      <c r="K250" s="12"/>
      <c r="L250" s="12"/>
      <c r="M250" s="12"/>
      <c r="N250" s="12"/>
      <c r="O250" s="12"/>
    </row>
    <row r="251" spans="1:18">
      <c r="D251" s="687"/>
      <c r="E251" s="687"/>
      <c r="F251" s="687"/>
      <c r="G251" s="687"/>
      <c r="H251" s="687"/>
      <c r="I251" s="687"/>
      <c r="J251" s="12"/>
      <c r="K251" s="12"/>
      <c r="L251" t="s">
        <v>31</v>
      </c>
      <c r="M251" s="12"/>
      <c r="N251" s="12"/>
      <c r="O251" s="12"/>
    </row>
    <row r="252" spans="1:18">
      <c r="A252" t="s">
        <v>31</v>
      </c>
      <c r="D252" s="676"/>
      <c r="E252" s="676"/>
      <c r="F252" s="676"/>
      <c r="G252" s="676"/>
      <c r="H252" s="676"/>
      <c r="I252" s="676"/>
      <c r="J252" s="12"/>
      <c r="K252" s="12"/>
      <c r="L252" s="12"/>
      <c r="M252" t="s">
        <v>31</v>
      </c>
    </row>
    <row r="253" spans="1:18">
      <c r="D253" s="676"/>
      <c r="E253" s="676"/>
      <c r="F253" s="676"/>
      <c r="G253" s="676"/>
      <c r="H253" s="676"/>
      <c r="I253" s="676"/>
      <c r="J253" s="12"/>
      <c r="K253" s="12"/>
      <c r="L253" s="12"/>
      <c r="M253" s="12"/>
      <c r="N253" s="12"/>
      <c r="O253" s="12"/>
    </row>
    <row r="254" spans="1:18">
      <c r="I254" s="12"/>
      <c r="J254" s="12"/>
      <c r="K254" s="12"/>
      <c r="L254" s="12"/>
      <c r="M254" s="12"/>
      <c r="N254" s="12"/>
      <c r="O254" s="12"/>
    </row>
    <row r="255" spans="1:18">
      <c r="I255" s="12"/>
      <c r="J255" s="12"/>
      <c r="K255" s="12"/>
      <c r="L255" s="12"/>
      <c r="M255" s="12"/>
      <c r="N255" s="12"/>
      <c r="O255" s="12"/>
    </row>
    <row r="256" spans="1:18">
      <c r="I256" t="s">
        <v>31</v>
      </c>
      <c r="J256" s="12"/>
      <c r="K256" s="12"/>
      <c r="L256" s="12"/>
      <c r="M256" s="12"/>
      <c r="N256" s="12"/>
      <c r="O256" s="12"/>
    </row>
    <row r="257" spans="9:15">
      <c r="I257" s="12"/>
      <c r="J257" s="12"/>
      <c r="K257" s="12"/>
      <c r="L257" s="12"/>
      <c r="M257" t="s">
        <v>31</v>
      </c>
    </row>
    <row r="258" spans="9:15">
      <c r="I258" s="12"/>
      <c r="J258" s="12"/>
      <c r="K258" s="12"/>
      <c r="L258" s="12"/>
      <c r="M258" s="12"/>
      <c r="N258" s="12"/>
      <c r="O258" s="12"/>
    </row>
    <row r="259" spans="9:15">
      <c r="I259" s="12"/>
      <c r="J259" s="12"/>
      <c r="K259" s="12"/>
      <c r="L259" s="12"/>
      <c r="M259" s="12"/>
      <c r="N259" s="12"/>
      <c r="O259" s="12"/>
    </row>
    <row r="260" spans="9:15">
      <c r="I260" s="12"/>
      <c r="J260" s="12"/>
      <c r="K260" s="12"/>
      <c r="L260" s="12"/>
      <c r="M260" s="12"/>
      <c r="N260" s="12"/>
      <c r="O260" s="12"/>
    </row>
    <row r="261" spans="9:15">
      <c r="I261" s="12"/>
      <c r="J261" s="12"/>
      <c r="K261" s="12"/>
      <c r="L261" s="12"/>
      <c r="M261" s="12"/>
      <c r="N261" s="12"/>
      <c r="O261" s="12"/>
    </row>
    <row r="262" spans="9:15">
      <c r="I262" s="12"/>
      <c r="J262" s="12"/>
      <c r="K262" s="12"/>
      <c r="L262" s="12"/>
      <c r="M262" s="12"/>
      <c r="N262" s="12"/>
      <c r="O262" s="12"/>
    </row>
  </sheetData>
  <mergeCells count="199">
    <mergeCell ref="E247:I247"/>
    <mergeCell ref="G51:I51"/>
    <mergeCell ref="G52:I52"/>
    <mergeCell ref="G53:I53"/>
    <mergeCell ref="G54:I54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F246:I246"/>
    <mergeCell ref="F242:I242"/>
    <mergeCell ref="E244:I244"/>
    <mergeCell ref="F245:I245"/>
    <mergeCell ref="F237:I237"/>
    <mergeCell ref="F238:I238"/>
    <mergeCell ref="F239:I239"/>
    <mergeCell ref="E241:I241"/>
    <mergeCell ref="G235:I235"/>
    <mergeCell ref="G236:I236"/>
    <mergeCell ref="F230:I230"/>
    <mergeCell ref="F231:I231"/>
    <mergeCell ref="F232:I232"/>
    <mergeCell ref="F233:I233"/>
    <mergeCell ref="G234:I234"/>
    <mergeCell ref="F222:I222"/>
    <mergeCell ref="G218:I218"/>
    <mergeCell ref="G219:I219"/>
    <mergeCell ref="F220:I220"/>
    <mergeCell ref="F221:I221"/>
    <mergeCell ref="G229:I229"/>
    <mergeCell ref="F224:I224"/>
    <mergeCell ref="F225:I225"/>
    <mergeCell ref="F226:I226"/>
    <mergeCell ref="G227:I227"/>
    <mergeCell ref="G228:I228"/>
    <mergeCell ref="F223:I223"/>
    <mergeCell ref="E208:I208"/>
    <mergeCell ref="F209:I209"/>
    <mergeCell ref="F210:I210"/>
    <mergeCell ref="G197:I197"/>
    <mergeCell ref="F193:I193"/>
    <mergeCell ref="G194:I194"/>
    <mergeCell ref="F215:I215"/>
    <mergeCell ref="F216:I216"/>
    <mergeCell ref="G217:I217"/>
    <mergeCell ref="E212:I212"/>
    <mergeCell ref="F213:I213"/>
    <mergeCell ref="F214:I214"/>
    <mergeCell ref="F211:I211"/>
    <mergeCell ref="F189:I189"/>
    <mergeCell ref="F190:I190"/>
    <mergeCell ref="E192:I192"/>
    <mergeCell ref="E183:I183"/>
    <mergeCell ref="E184:I184"/>
    <mergeCell ref="E185:I185"/>
    <mergeCell ref="E187:I187"/>
    <mergeCell ref="F188:I188"/>
    <mergeCell ref="F206:I206"/>
    <mergeCell ref="G200:I200"/>
    <mergeCell ref="G203:I203"/>
    <mergeCell ref="F173:I173"/>
    <mergeCell ref="E174:I174"/>
    <mergeCell ref="E176:I176"/>
    <mergeCell ref="F175:I175"/>
    <mergeCell ref="E171:I171"/>
    <mergeCell ref="E172:I172"/>
    <mergeCell ref="E182:I182"/>
    <mergeCell ref="F177:I177"/>
    <mergeCell ref="F178:I178"/>
    <mergeCell ref="E179:I179"/>
    <mergeCell ref="F180:I180"/>
    <mergeCell ref="E155:I155"/>
    <mergeCell ref="E156:I156"/>
    <mergeCell ref="E157:I157"/>
    <mergeCell ref="E158:I158"/>
    <mergeCell ref="G149:I149"/>
    <mergeCell ref="G150:I150"/>
    <mergeCell ref="F153:I153"/>
    <mergeCell ref="E169:I169"/>
    <mergeCell ref="F164:I164"/>
    <mergeCell ref="E165:I165"/>
    <mergeCell ref="F167:I167"/>
    <mergeCell ref="F168:I168"/>
    <mergeCell ref="E159:I159"/>
    <mergeCell ref="F160:I160"/>
    <mergeCell ref="F161:I161"/>
    <mergeCell ref="E163:I163"/>
    <mergeCell ref="E166:I166"/>
    <mergeCell ref="G141:I141"/>
    <mergeCell ref="G145:I145"/>
    <mergeCell ref="G146:I146"/>
    <mergeCell ref="F133:I133"/>
    <mergeCell ref="F134:I134"/>
    <mergeCell ref="F135:I135"/>
    <mergeCell ref="F137:I137"/>
    <mergeCell ref="H138:I138"/>
    <mergeCell ref="H139:I139"/>
    <mergeCell ref="F130:I130"/>
    <mergeCell ref="F131:I131"/>
    <mergeCell ref="E132:I132"/>
    <mergeCell ref="F124:I124"/>
    <mergeCell ref="F125:I125"/>
    <mergeCell ref="E126:I126"/>
    <mergeCell ref="F127:I127"/>
    <mergeCell ref="F128:I128"/>
    <mergeCell ref="F140:I140"/>
    <mergeCell ref="F37:I37"/>
    <mergeCell ref="E39:I39"/>
    <mergeCell ref="E40:I40"/>
    <mergeCell ref="E42:I42"/>
    <mergeCell ref="F41:I41"/>
    <mergeCell ref="E44:I44"/>
    <mergeCell ref="F43:I43"/>
    <mergeCell ref="E116:I116"/>
    <mergeCell ref="E118:I118"/>
    <mergeCell ref="H107:I107"/>
    <mergeCell ref="H108:I108"/>
    <mergeCell ref="H109:I109"/>
    <mergeCell ref="F101:I101"/>
    <mergeCell ref="F102:I102"/>
    <mergeCell ref="F103:I103"/>
    <mergeCell ref="F104:I104"/>
    <mergeCell ref="F105:I105"/>
    <mergeCell ref="F77:I77"/>
    <mergeCell ref="F79:I79"/>
    <mergeCell ref="E48:I48"/>
    <mergeCell ref="E55:I55"/>
    <mergeCell ref="E69:I69"/>
    <mergeCell ref="D75:I75"/>
    <mergeCell ref="F46:I46"/>
    <mergeCell ref="A23:A24"/>
    <mergeCell ref="A67:A68"/>
    <mergeCell ref="B20:B21"/>
    <mergeCell ref="D251:I251"/>
    <mergeCell ref="A107:A108"/>
    <mergeCell ref="A153:A154"/>
    <mergeCell ref="E9:I9"/>
    <mergeCell ref="E10:I10"/>
    <mergeCell ref="E11:I11"/>
    <mergeCell ref="E13:I13"/>
    <mergeCell ref="E22:I22"/>
    <mergeCell ref="F23:I23"/>
    <mergeCell ref="E24:I24"/>
    <mergeCell ref="F19:I19"/>
    <mergeCell ref="F20:I20"/>
    <mergeCell ref="F21:I21"/>
    <mergeCell ref="F25:I25"/>
    <mergeCell ref="F26:I26"/>
    <mergeCell ref="E27:I27"/>
    <mergeCell ref="E98:I98"/>
    <mergeCell ref="F30:I30"/>
    <mergeCell ref="F31:I31"/>
    <mergeCell ref="F32:I32"/>
    <mergeCell ref="F34:I34"/>
    <mergeCell ref="D252:I252"/>
    <mergeCell ref="D253:I253"/>
    <mergeCell ref="D2:Q2"/>
    <mergeCell ref="F99:I99"/>
    <mergeCell ref="F100:I100"/>
    <mergeCell ref="G67:I67"/>
    <mergeCell ref="G68:I68"/>
    <mergeCell ref="G71:I71"/>
    <mergeCell ref="G72:I72"/>
    <mergeCell ref="G86:I86"/>
    <mergeCell ref="E18:I18"/>
    <mergeCell ref="E33:I33"/>
    <mergeCell ref="F28:I28"/>
    <mergeCell ref="F29:I29"/>
    <mergeCell ref="F93:I93"/>
    <mergeCell ref="E94:I94"/>
    <mergeCell ref="F95:I95"/>
    <mergeCell ref="F81:I81"/>
    <mergeCell ref="F87:I87"/>
    <mergeCell ref="F88:I88"/>
    <mergeCell ref="F35:I35"/>
    <mergeCell ref="E36:I36"/>
    <mergeCell ref="F106:I106"/>
    <mergeCell ref="E114:I114"/>
    <mergeCell ref="E123:I123"/>
    <mergeCell ref="E119:I119"/>
    <mergeCell ref="E121:I121"/>
    <mergeCell ref="F122:I122"/>
    <mergeCell ref="E129:I129"/>
    <mergeCell ref="F47:I47"/>
    <mergeCell ref="F49:I49"/>
    <mergeCell ref="F115:I115"/>
    <mergeCell ref="F50:I50"/>
    <mergeCell ref="F56:I56"/>
    <mergeCell ref="F57:I57"/>
    <mergeCell ref="F70:I70"/>
    <mergeCell ref="F74:I74"/>
    <mergeCell ref="F90:I90"/>
    <mergeCell ref="F91:I91"/>
    <mergeCell ref="F96:I96"/>
  </mergeCells>
  <pageMargins left="0.66" right="0.15748031496062992" top="0.39370078740157483" bottom="0.62992125984251968" header="0.35433070866141736" footer="0.26"/>
  <pageSetup paperSize="9" scale="80" firstPageNumber="5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O49"/>
  <sheetViews>
    <sheetView workbookViewId="0">
      <pane ySplit="9" topLeftCell="A10" activePane="bottomLeft" state="frozen"/>
      <selection pane="bottomLeft" activeCell="K30" sqref="K30"/>
    </sheetView>
  </sheetViews>
  <sheetFormatPr defaultRowHeight="12.75" outlineLevelCol="1"/>
  <cols>
    <col min="1" max="1" width="7.85546875" style="43" customWidth="1"/>
    <col min="2" max="2" width="98.7109375" style="43" customWidth="1"/>
    <col min="3" max="3" width="8.7109375" style="43" hidden="1" customWidth="1" outlineLevel="1"/>
    <col min="4" max="4" width="9.140625" style="43" customWidth="1" collapsed="1"/>
    <col min="5" max="5" width="10.5703125" style="43" customWidth="1"/>
    <col min="6" max="6" width="12.28515625" style="541" customWidth="1"/>
    <col min="7" max="7" width="10.5703125" style="517" customWidth="1"/>
    <col min="8" max="8" width="11.140625" style="74" customWidth="1"/>
    <col min="9" max="9" width="12.42578125" style="43" customWidth="1"/>
    <col min="10" max="16384" width="9.140625" style="43"/>
  </cols>
  <sheetData>
    <row r="3" spans="1:13" ht="18">
      <c r="A3" s="658" t="s">
        <v>158</v>
      </c>
      <c r="B3" s="658"/>
      <c r="C3" s="658"/>
      <c r="D3" s="658"/>
      <c r="E3" s="658"/>
      <c r="F3" s="658"/>
      <c r="G3" s="658"/>
      <c r="H3" s="658"/>
      <c r="I3" s="658"/>
    </row>
    <row r="5" spans="1:13">
      <c r="B5" s="43" t="s">
        <v>31</v>
      </c>
    </row>
    <row r="6" spans="1:13" ht="14.25">
      <c r="C6" s="11"/>
      <c r="D6" s="11"/>
      <c r="E6" s="12"/>
      <c r="F6" s="12"/>
      <c r="G6" s="12"/>
      <c r="H6" s="1"/>
      <c r="I6" s="137" t="s">
        <v>1</v>
      </c>
    </row>
    <row r="7" spans="1:13" ht="14.25">
      <c r="A7" s="527"/>
      <c r="B7" s="527"/>
      <c r="C7" s="335"/>
      <c r="D7" s="336" t="s">
        <v>4</v>
      </c>
      <c r="E7" s="200" t="s">
        <v>33</v>
      </c>
      <c r="F7" s="85" t="s">
        <v>34</v>
      </c>
      <c r="G7" s="84" t="s">
        <v>149</v>
      </c>
      <c r="H7" s="84" t="s">
        <v>149</v>
      </c>
      <c r="I7" s="85" t="s">
        <v>34</v>
      </c>
    </row>
    <row r="8" spans="1:13" ht="14.25">
      <c r="A8" s="528" t="s">
        <v>2</v>
      </c>
      <c r="B8" s="528" t="s">
        <v>142</v>
      </c>
      <c r="C8" s="337" t="s">
        <v>80</v>
      </c>
      <c r="D8" s="338" t="s">
        <v>6</v>
      </c>
      <c r="E8" s="201" t="s">
        <v>5</v>
      </c>
      <c r="F8" s="91" t="s">
        <v>32</v>
      </c>
      <c r="G8" s="90">
        <v>42045</v>
      </c>
      <c r="H8" s="90">
        <v>42059</v>
      </c>
      <c r="I8" s="91" t="s">
        <v>32</v>
      </c>
    </row>
    <row r="9" spans="1:13" ht="15" customHeight="1">
      <c r="A9" s="528"/>
      <c r="B9" s="528"/>
      <c r="C9" s="337"/>
      <c r="D9" s="338"/>
      <c r="E9" s="202">
        <v>2015</v>
      </c>
      <c r="F9" s="591" t="s">
        <v>391</v>
      </c>
      <c r="G9" s="452" t="s">
        <v>384</v>
      </c>
      <c r="H9" s="452" t="s">
        <v>387</v>
      </c>
      <c r="I9" s="95" t="s">
        <v>386</v>
      </c>
    </row>
    <row r="10" spans="1:13" ht="14.25">
      <c r="A10" s="339"/>
      <c r="B10" s="339" t="s">
        <v>157</v>
      </c>
      <c r="C10" s="340"/>
      <c r="D10" s="563"/>
      <c r="E10" s="597">
        <f>SUM(E11:E12)</f>
        <v>12145</v>
      </c>
      <c r="F10" s="341">
        <v>12145</v>
      </c>
      <c r="G10" s="550"/>
      <c r="H10" s="341"/>
      <c r="I10" s="341">
        <f>SUM(I11:I12)</f>
        <v>12145</v>
      </c>
      <c r="J10" s="3">
        <f>SUM(E10:H10)</f>
        <v>24290</v>
      </c>
    </row>
    <row r="11" spans="1:13" s="62" customFormat="1" ht="14.25">
      <c r="A11" s="192">
        <v>6171</v>
      </c>
      <c r="B11" s="431" t="s">
        <v>146</v>
      </c>
      <c r="C11" s="346">
        <v>5257</v>
      </c>
      <c r="D11" s="343" t="s">
        <v>20</v>
      </c>
      <c r="E11" s="344">
        <v>11645</v>
      </c>
      <c r="F11" s="603">
        <v>11645</v>
      </c>
      <c r="G11" s="344"/>
      <c r="H11" s="123"/>
      <c r="I11" s="347">
        <f t="shared" ref="I11:I12" si="0">SUM(F11:H11)</f>
        <v>11645</v>
      </c>
    </row>
    <row r="12" spans="1:13" s="65" customFormat="1" ht="14.25">
      <c r="A12" s="192">
        <v>6171</v>
      </c>
      <c r="B12" s="431" t="s">
        <v>185</v>
      </c>
      <c r="C12" s="346">
        <v>5251</v>
      </c>
      <c r="D12" s="343" t="s">
        <v>20</v>
      </c>
      <c r="E12" s="344">
        <v>500</v>
      </c>
      <c r="F12" s="603">
        <v>500</v>
      </c>
      <c r="G12" s="344"/>
      <c r="H12" s="123"/>
      <c r="I12" s="347">
        <f t="shared" si="0"/>
        <v>500</v>
      </c>
    </row>
    <row r="13" spans="1:13" ht="14.25">
      <c r="A13" s="349"/>
      <c r="B13" s="349" t="s">
        <v>156</v>
      </c>
      <c r="C13" s="350"/>
      <c r="D13" s="564"/>
      <c r="E13" s="598">
        <f>SUM(E14,E22,E32)</f>
        <v>75352</v>
      </c>
      <c r="F13" s="341">
        <v>75510</v>
      </c>
      <c r="G13" s="551"/>
      <c r="H13" s="351">
        <f>SUM(H14,H22,H32)</f>
        <v>-90</v>
      </c>
      <c r="I13" s="351">
        <f>SUM(I14,I22,I32)</f>
        <v>75420</v>
      </c>
      <c r="J13" s="3">
        <f>SUM(E13:H13)</f>
        <v>150772</v>
      </c>
    </row>
    <row r="14" spans="1:13" ht="14.25">
      <c r="A14" s="376"/>
      <c r="B14" s="352" t="s">
        <v>155</v>
      </c>
      <c r="C14" s="417"/>
      <c r="D14" s="565" t="s">
        <v>22</v>
      </c>
      <c r="E14" s="562">
        <f>E15+E17</f>
        <v>45563</v>
      </c>
      <c r="F14" s="353">
        <v>45563</v>
      </c>
      <c r="G14" s="363"/>
      <c r="H14" s="353"/>
      <c r="I14" s="353">
        <f>I15+I17</f>
        <v>45563</v>
      </c>
      <c r="J14" s="3">
        <f>SUM(E14:H14)</f>
        <v>91126</v>
      </c>
      <c r="K14" s="43" t="s">
        <v>31</v>
      </c>
    </row>
    <row r="15" spans="1:13" ht="15">
      <c r="A15" s="119"/>
      <c r="B15" s="354" t="s">
        <v>154</v>
      </c>
      <c r="C15" s="280"/>
      <c r="D15" s="566"/>
      <c r="E15" s="552">
        <f>SUM(E16)</f>
        <v>12690</v>
      </c>
      <c r="F15" s="355">
        <v>12690</v>
      </c>
      <c r="G15" s="519"/>
      <c r="H15" s="355"/>
      <c r="I15" s="355">
        <f>SUM(I16)</f>
        <v>12690</v>
      </c>
      <c r="J15" s="3">
        <f>SUM(H15:H15)</f>
        <v>0</v>
      </c>
      <c r="K15" s="3"/>
    </row>
    <row r="16" spans="1:13" ht="14.25">
      <c r="A16" s="99">
        <v>4357</v>
      </c>
      <c r="B16" s="348" t="s">
        <v>159</v>
      </c>
      <c r="C16" s="538">
        <v>8212</v>
      </c>
      <c r="D16" s="567"/>
      <c r="E16" s="553">
        <v>12690</v>
      </c>
      <c r="F16" s="123">
        <v>12690</v>
      </c>
      <c r="G16" s="520"/>
      <c r="H16" s="123"/>
      <c r="I16" s="347">
        <f>SUM(F16:H16)</f>
        <v>12690</v>
      </c>
      <c r="M16" s="71"/>
    </row>
    <row r="17" spans="1:15" ht="15">
      <c r="A17" s="195"/>
      <c r="B17" s="356" t="s">
        <v>153</v>
      </c>
      <c r="C17" s="280"/>
      <c r="D17" s="510"/>
      <c r="E17" s="560">
        <f>SUM(E18:E21)</f>
        <v>32873</v>
      </c>
      <c r="F17" s="355">
        <v>32873</v>
      </c>
      <c r="G17" s="554"/>
      <c r="H17" s="355"/>
      <c r="I17" s="355">
        <f>SUM(I18:I21)</f>
        <v>32873</v>
      </c>
      <c r="J17" s="3">
        <f>SUM(E17:H17)</f>
        <v>65746</v>
      </c>
      <c r="K17" s="3"/>
    </row>
    <row r="18" spans="1:15" s="467" customFormat="1" ht="15">
      <c r="A18" s="113">
        <v>2219</v>
      </c>
      <c r="B18" s="360" t="s">
        <v>374</v>
      </c>
      <c r="C18" s="538">
        <v>8258</v>
      </c>
      <c r="D18" s="510"/>
      <c r="E18" s="555">
        <v>11320</v>
      </c>
      <c r="F18" s="123">
        <v>11320</v>
      </c>
      <c r="G18" s="555"/>
      <c r="H18" s="355"/>
      <c r="I18" s="347">
        <f t="shared" ref="I18:I21" si="1">SUM(F18:H18)</f>
        <v>11320</v>
      </c>
      <c r="J18" s="3"/>
      <c r="K18" s="3"/>
    </row>
    <row r="19" spans="1:15" s="467" customFormat="1" ht="15">
      <c r="A19" s="113">
        <v>3322</v>
      </c>
      <c r="B19" s="360" t="s">
        <v>377</v>
      </c>
      <c r="C19" s="280">
        <v>8039</v>
      </c>
      <c r="D19" s="510"/>
      <c r="E19" s="556">
        <v>6933</v>
      </c>
      <c r="F19" s="123">
        <v>6933</v>
      </c>
      <c r="G19" s="515"/>
      <c r="H19" s="355"/>
      <c r="I19" s="347">
        <f t="shared" si="1"/>
        <v>6933</v>
      </c>
      <c r="J19" s="3"/>
      <c r="K19" s="3"/>
    </row>
    <row r="20" spans="1:15" ht="15" customHeight="1">
      <c r="A20" s="113">
        <v>3699</v>
      </c>
      <c r="B20" s="357" t="s">
        <v>375</v>
      </c>
      <c r="C20" s="280">
        <v>8292</v>
      </c>
      <c r="D20" s="113"/>
      <c r="E20" s="556">
        <v>12500</v>
      </c>
      <c r="F20" s="123">
        <v>12500</v>
      </c>
      <c r="G20" s="556"/>
      <c r="H20" s="123"/>
      <c r="I20" s="347">
        <f t="shared" si="1"/>
        <v>12500</v>
      </c>
      <c r="K20" s="3"/>
    </row>
    <row r="21" spans="1:15" ht="14.25">
      <c r="A21" s="113">
        <v>3699</v>
      </c>
      <c r="B21" s="348" t="s">
        <v>376</v>
      </c>
      <c r="C21" s="280">
        <v>8292</v>
      </c>
      <c r="D21" s="113"/>
      <c r="E21" s="556">
        <v>2120</v>
      </c>
      <c r="F21" s="123">
        <v>2120</v>
      </c>
      <c r="G21" s="556"/>
      <c r="H21" s="123"/>
      <c r="I21" s="347">
        <f t="shared" si="1"/>
        <v>2120</v>
      </c>
      <c r="K21" s="3"/>
    </row>
    <row r="22" spans="1:15" ht="14.25">
      <c r="A22" s="358"/>
      <c r="B22" s="358" t="s">
        <v>143</v>
      </c>
      <c r="C22" s="547"/>
      <c r="D22" s="277"/>
      <c r="E22" s="562">
        <f>SUM(E23,E28)</f>
        <v>19369</v>
      </c>
      <c r="F22" s="353">
        <f>SUM(F23,F28)</f>
        <v>19587</v>
      </c>
      <c r="G22" s="363"/>
      <c r="H22" s="353">
        <f>SUM(H23,H28)</f>
        <v>60</v>
      </c>
      <c r="I22" s="353">
        <f>SUM(I23,I28)</f>
        <v>19647</v>
      </c>
      <c r="J22" s="3">
        <f>SUM(E22:H22)</f>
        <v>39016</v>
      </c>
    </row>
    <row r="23" spans="1:15" ht="15">
      <c r="A23" s="240"/>
      <c r="B23" s="354" t="s">
        <v>154</v>
      </c>
      <c r="C23" s="548"/>
      <c r="D23" s="568"/>
      <c r="E23" s="560">
        <f>SUM(E24:E27)</f>
        <v>19369</v>
      </c>
      <c r="F23" s="355">
        <v>19369</v>
      </c>
      <c r="G23" s="554"/>
      <c r="H23" s="355"/>
      <c r="I23" s="355">
        <f>SUM(I24:I27)</f>
        <v>19369</v>
      </c>
      <c r="J23" s="3">
        <f>SUM(E23:H23)</f>
        <v>38738</v>
      </c>
    </row>
    <row r="24" spans="1:15" ht="14.25">
      <c r="A24" s="99">
        <v>2212</v>
      </c>
      <c r="B24" s="348" t="s">
        <v>378</v>
      </c>
      <c r="C24" s="533">
        <v>8232</v>
      </c>
      <c r="D24" s="307" t="s">
        <v>22</v>
      </c>
      <c r="E24" s="599">
        <v>13730</v>
      </c>
      <c r="F24" s="512">
        <v>13730</v>
      </c>
      <c r="G24" s="557"/>
      <c r="H24" s="123"/>
      <c r="I24" s="347">
        <f t="shared" ref="I24:I27" si="2">SUM(F24:H24)</f>
        <v>13730</v>
      </c>
      <c r="K24" s="3"/>
      <c r="L24" s="3"/>
    </row>
    <row r="25" spans="1:15" ht="14.25">
      <c r="A25" s="545">
        <v>2212</v>
      </c>
      <c r="B25" s="511" t="s">
        <v>147</v>
      </c>
      <c r="C25" s="280">
        <v>8209</v>
      </c>
      <c r="D25" s="569" t="s">
        <v>19</v>
      </c>
      <c r="E25" s="558">
        <v>3611</v>
      </c>
      <c r="F25" s="523">
        <v>3611</v>
      </c>
      <c r="G25" s="600"/>
      <c r="H25" s="123"/>
      <c r="I25" s="347">
        <f t="shared" si="2"/>
        <v>3611</v>
      </c>
    </row>
    <row r="26" spans="1:15" s="426" customFormat="1" ht="14.25">
      <c r="A26" s="545">
        <v>2212</v>
      </c>
      <c r="B26" s="546" t="s">
        <v>379</v>
      </c>
      <c r="C26" s="280">
        <v>8208</v>
      </c>
      <c r="D26" s="569" t="s">
        <v>19</v>
      </c>
      <c r="E26" s="559">
        <v>573</v>
      </c>
      <c r="F26" s="524">
        <v>573</v>
      </c>
      <c r="G26" s="601"/>
      <c r="H26" s="123"/>
      <c r="I26" s="347">
        <f t="shared" si="2"/>
        <v>573</v>
      </c>
      <c r="J26" s="3"/>
    </row>
    <row r="27" spans="1:15" s="426" customFormat="1" ht="14.25">
      <c r="A27" s="99">
        <v>6171</v>
      </c>
      <c r="B27" s="348" t="s">
        <v>380</v>
      </c>
      <c r="C27" s="280">
        <v>8263</v>
      </c>
      <c r="D27" s="113" t="s">
        <v>22</v>
      </c>
      <c r="E27" s="556">
        <v>1455</v>
      </c>
      <c r="F27" s="123">
        <v>1455</v>
      </c>
      <c r="G27" s="515"/>
      <c r="H27" s="123"/>
      <c r="I27" s="347">
        <f t="shared" si="2"/>
        <v>1455</v>
      </c>
    </row>
    <row r="28" spans="1:15" ht="15">
      <c r="A28" s="192"/>
      <c r="B28" s="359" t="s">
        <v>153</v>
      </c>
      <c r="C28" s="549"/>
      <c r="D28" s="570"/>
      <c r="E28" s="560"/>
      <c r="F28" s="355">
        <v>218</v>
      </c>
      <c r="G28" s="554"/>
      <c r="H28" s="355">
        <f>SUM(H29:H31)</f>
        <v>60</v>
      </c>
      <c r="I28" s="355">
        <f>SUM(I29:I31)</f>
        <v>278</v>
      </c>
      <c r="J28" s="3">
        <f>SUM(E28:H28)</f>
        <v>278</v>
      </c>
    </row>
    <row r="29" spans="1:15" s="509" customFormat="1" ht="15">
      <c r="A29" s="113">
        <v>3699</v>
      </c>
      <c r="B29" s="357" t="s">
        <v>375</v>
      </c>
      <c r="C29" s="280"/>
      <c r="D29" s="113" t="s">
        <v>22</v>
      </c>
      <c r="E29" s="561"/>
      <c r="F29" s="347">
        <v>158</v>
      </c>
      <c r="G29" s="554"/>
      <c r="H29" s="515"/>
      <c r="I29" s="347">
        <f t="shared" ref="I29:I31" si="3">SUM(F29:H29)</f>
        <v>158</v>
      </c>
      <c r="J29" s="3"/>
    </row>
    <row r="30" spans="1:15" s="517" customFormat="1" ht="15">
      <c r="A30" s="113">
        <v>3639</v>
      </c>
      <c r="B30" s="357" t="s">
        <v>385</v>
      </c>
      <c r="C30" s="280">
        <v>5192</v>
      </c>
      <c r="D30" s="113" t="s">
        <v>19</v>
      </c>
      <c r="E30" s="561"/>
      <c r="F30" s="347">
        <v>60</v>
      </c>
      <c r="G30" s="554"/>
      <c r="H30" s="515"/>
      <c r="I30" s="347">
        <f t="shared" si="3"/>
        <v>60</v>
      </c>
      <c r="J30" s="3"/>
    </row>
    <row r="31" spans="1:15" s="517" customFormat="1" ht="15">
      <c r="A31" s="113">
        <v>3631</v>
      </c>
      <c r="B31" s="357" t="s">
        <v>382</v>
      </c>
      <c r="C31" s="280">
        <v>8041</v>
      </c>
      <c r="D31" s="113" t="s">
        <v>22</v>
      </c>
      <c r="E31" s="561"/>
      <c r="F31" s="347"/>
      <c r="G31" s="554"/>
      <c r="H31" s="515">
        <v>60</v>
      </c>
      <c r="I31" s="347">
        <f t="shared" si="3"/>
        <v>60</v>
      </c>
      <c r="J31" s="3"/>
    </row>
    <row r="32" spans="1:15" ht="15">
      <c r="A32" s="362"/>
      <c r="B32" s="362" t="s">
        <v>152</v>
      </c>
      <c r="C32" s="547"/>
      <c r="D32" s="277"/>
      <c r="E32" s="562">
        <f>SUM(E33:E34)</f>
        <v>10420</v>
      </c>
      <c r="F32" s="363">
        <f>SUM(F33:F34)</f>
        <v>10360</v>
      </c>
      <c r="G32" s="363"/>
      <c r="H32" s="363">
        <f>SUM(H33:H34)</f>
        <v>-150</v>
      </c>
      <c r="I32" s="363">
        <f>SUM(I33:I34)</f>
        <v>10210</v>
      </c>
      <c r="J32" s="3">
        <f>SUM(H32:H32)</f>
        <v>-150</v>
      </c>
      <c r="O32" s="70">
        <v>500</v>
      </c>
    </row>
    <row r="33" spans="1:15" ht="15">
      <c r="A33" s="530">
        <v>6409</v>
      </c>
      <c r="B33" s="364" t="s">
        <v>381</v>
      </c>
      <c r="C33" s="381">
        <v>7806.7807000000003</v>
      </c>
      <c r="D33" s="113" t="s">
        <v>8</v>
      </c>
      <c r="E33" s="522">
        <v>4000</v>
      </c>
      <c r="F33" s="123">
        <v>4000</v>
      </c>
      <c r="G33" s="515"/>
      <c r="H33" s="123"/>
      <c r="I33" s="347">
        <f>SUM(F33:H33)</f>
        <v>4000</v>
      </c>
      <c r="O33" s="70">
        <v>208</v>
      </c>
    </row>
    <row r="34" spans="1:15" s="62" customFormat="1" ht="15">
      <c r="A34" s="531">
        <v>6409</v>
      </c>
      <c r="B34" s="365" t="s">
        <v>186</v>
      </c>
      <c r="C34" s="308"/>
      <c r="D34" s="140"/>
      <c r="E34" s="521">
        <v>6420</v>
      </c>
      <c r="F34" s="123">
        <v>6360</v>
      </c>
      <c r="G34" s="515"/>
      <c r="H34" s="123">
        <v>-150</v>
      </c>
      <c r="I34" s="347">
        <f>SUM(F34:H34)</f>
        <v>6210</v>
      </c>
      <c r="O34" s="70">
        <v>178</v>
      </c>
    </row>
    <row r="35" spans="1:15" ht="14.25">
      <c r="A35" s="377"/>
      <c r="B35" s="377" t="s">
        <v>151</v>
      </c>
      <c r="C35" s="378"/>
      <c r="D35" s="379"/>
      <c r="E35" s="525">
        <f>SUM(E13,E10)</f>
        <v>87497</v>
      </c>
      <c r="F35" s="525">
        <f>SUM(F13,F10)</f>
        <v>87655</v>
      </c>
      <c r="G35" s="602"/>
      <c r="H35" s="525">
        <f>SUM(H13,H10)</f>
        <v>-90</v>
      </c>
      <c r="I35" s="380">
        <f>SUM(I13,I10)</f>
        <v>87565</v>
      </c>
      <c r="J35" s="18">
        <f>SUM(E35:H35)</f>
        <v>175062</v>
      </c>
      <c r="K35" s="18"/>
      <c r="L35" s="32"/>
      <c r="O35" s="43">
        <f>SUM(O32:O34)</f>
        <v>886</v>
      </c>
    </row>
    <row r="36" spans="1:15">
      <c r="K36" s="43" t="s">
        <v>31</v>
      </c>
    </row>
    <row r="37" spans="1:15">
      <c r="I37" s="3"/>
    </row>
    <row r="38" spans="1:15">
      <c r="B38" s="43" t="s">
        <v>31</v>
      </c>
      <c r="I38" s="3"/>
    </row>
    <row r="41" spans="1:15">
      <c r="D41" s="43" t="s">
        <v>31</v>
      </c>
    </row>
    <row r="44" spans="1:15">
      <c r="B44" s="43" t="s">
        <v>31</v>
      </c>
    </row>
    <row r="45" spans="1:15">
      <c r="B45" s="43" t="s">
        <v>31</v>
      </c>
    </row>
    <row r="49" spans="2:2">
      <c r="B49" s="43" t="s">
        <v>31</v>
      </c>
    </row>
  </sheetData>
  <sortState ref="A27:I81">
    <sortCondition ref="A27"/>
  </sortState>
  <mergeCells count="1">
    <mergeCell ref="A3:I3"/>
  </mergeCells>
  <pageMargins left="0.28000000000000003" right="0.19685039370078741" top="0.62992125984251968" bottom="0.62992125984251968" header="0.31496062992125984" footer="0.31496062992125984"/>
  <pageSetup paperSize="9" scale="80" firstPageNumber="11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F15" sqref="F15"/>
    </sheetView>
  </sheetViews>
  <sheetFormatPr defaultRowHeight="12.75"/>
  <cols>
    <col min="1" max="1" width="10.85546875" style="41" customWidth="1"/>
    <col min="2" max="2" width="77.28515625" style="41" customWidth="1"/>
    <col min="3" max="3" width="15.42578125" style="41" customWidth="1"/>
    <col min="4" max="4" width="15.42578125" style="541" customWidth="1"/>
    <col min="5" max="5" width="15.42578125" style="517" customWidth="1"/>
    <col min="6" max="6" width="14.140625" style="66" customWidth="1"/>
    <col min="7" max="7" width="14.85546875" style="41" customWidth="1"/>
    <col min="8" max="16384" width="9.140625" style="41"/>
  </cols>
  <sheetData>
    <row r="1" spans="1:9" ht="15">
      <c r="G1" s="40"/>
    </row>
    <row r="2" spans="1:9" ht="34.5" customHeight="1">
      <c r="I2" s="40"/>
    </row>
    <row r="3" spans="1:9" ht="18">
      <c r="A3" s="637" t="s">
        <v>148</v>
      </c>
      <c r="B3" s="637"/>
      <c r="C3" s="637"/>
      <c r="D3" s="637"/>
      <c r="E3" s="637"/>
      <c r="F3" s="637"/>
      <c r="G3" s="637"/>
    </row>
    <row r="4" spans="1:9" ht="23.25">
      <c r="B4" s="39"/>
      <c r="C4" s="40"/>
      <c r="D4" s="45"/>
      <c r="E4" s="45"/>
      <c r="F4" s="45"/>
    </row>
    <row r="5" spans="1:9" ht="35.25" customHeight="1">
      <c r="A5" s="132"/>
      <c r="B5" s="427" t="s">
        <v>345</v>
      </c>
      <c r="C5" s="137"/>
      <c r="D5" s="137"/>
      <c r="E5" s="137"/>
      <c r="F5" s="137"/>
      <c r="G5" s="137" t="s">
        <v>77</v>
      </c>
    </row>
    <row r="6" spans="1:9" ht="12.75" customHeight="1">
      <c r="A6" s="203"/>
      <c r="B6" s="82"/>
      <c r="C6" s="200" t="s">
        <v>33</v>
      </c>
      <c r="D6" s="200" t="s">
        <v>34</v>
      </c>
      <c r="E6" s="84" t="s">
        <v>149</v>
      </c>
      <c r="F6" s="84" t="s">
        <v>149</v>
      </c>
      <c r="G6" s="85" t="s">
        <v>34</v>
      </c>
    </row>
    <row r="7" spans="1:9" ht="12.75" customHeight="1">
      <c r="A7" s="366"/>
      <c r="B7" s="87"/>
      <c r="C7" s="201" t="s">
        <v>5</v>
      </c>
      <c r="D7" s="201" t="s">
        <v>32</v>
      </c>
      <c r="E7" s="90">
        <v>42045</v>
      </c>
      <c r="F7" s="90">
        <v>42059</v>
      </c>
      <c r="G7" s="91" t="s">
        <v>32</v>
      </c>
    </row>
    <row r="8" spans="1:9" ht="17.25" customHeight="1">
      <c r="A8" s="367"/>
      <c r="B8" s="93"/>
      <c r="C8" s="202">
        <v>2015</v>
      </c>
      <c r="D8" s="571" t="s">
        <v>391</v>
      </c>
      <c r="E8" s="452" t="s">
        <v>384</v>
      </c>
      <c r="F8" s="452" t="s">
        <v>387</v>
      </c>
      <c r="G8" s="95" t="s">
        <v>386</v>
      </c>
    </row>
    <row r="9" spans="1:9" ht="15" customHeight="1">
      <c r="A9" s="368" t="s">
        <v>75</v>
      </c>
      <c r="B9" s="369"/>
      <c r="C9" s="370">
        <f>SUM(C10:C12)</f>
        <v>42942</v>
      </c>
      <c r="D9" s="370">
        <v>42942</v>
      </c>
      <c r="E9" s="370"/>
      <c r="F9" s="370"/>
      <c r="G9" s="370">
        <f>SUM(G10:G12)</f>
        <v>42942</v>
      </c>
      <c r="H9" s="3">
        <f>SUM(F9:F9)</f>
        <v>0</v>
      </c>
    </row>
    <row r="10" spans="1:9" ht="12.75" customHeight="1">
      <c r="A10" s="99">
        <v>8115</v>
      </c>
      <c r="B10" s="135" t="s">
        <v>132</v>
      </c>
      <c r="C10" s="101">
        <v>17379</v>
      </c>
      <c r="D10" s="101">
        <v>17379</v>
      </c>
      <c r="E10" s="101"/>
      <c r="F10" s="371"/>
      <c r="G10" s="371">
        <f>SUM(D10:F10)</f>
        <v>17379</v>
      </c>
    </row>
    <row r="11" spans="1:9" ht="12.75" customHeight="1">
      <c r="A11" s="99">
        <v>8123</v>
      </c>
      <c r="B11" s="513" t="s">
        <v>133</v>
      </c>
      <c r="C11" s="101">
        <v>45563</v>
      </c>
      <c r="D11" s="101">
        <v>45563</v>
      </c>
      <c r="E11" s="101"/>
      <c r="F11" s="372"/>
      <c r="G11" s="371">
        <f t="shared" ref="G11:G12" si="0">SUM(D11:F11)</f>
        <v>45563</v>
      </c>
    </row>
    <row r="12" spans="1:9" ht="12.75" customHeight="1">
      <c r="A12" s="99">
        <v>8124</v>
      </c>
      <c r="B12" s="514" t="s">
        <v>134</v>
      </c>
      <c r="C12" s="101">
        <v>-20000</v>
      </c>
      <c r="D12" s="101">
        <v>-20000</v>
      </c>
      <c r="E12" s="101"/>
      <c r="F12" s="372"/>
      <c r="G12" s="371">
        <f t="shared" si="0"/>
        <v>-20000</v>
      </c>
      <c r="H12" s="3">
        <f>SUM(F12:F12)</f>
        <v>0</v>
      </c>
    </row>
    <row r="13" spans="1:9" ht="15" customHeight="1">
      <c r="A13" s="373"/>
      <c r="B13" s="374" t="s">
        <v>76</v>
      </c>
      <c r="C13" s="375">
        <f>SUM(C9)</f>
        <v>42942</v>
      </c>
      <c r="D13" s="375">
        <v>42942</v>
      </c>
      <c r="E13" s="375"/>
      <c r="F13" s="375"/>
      <c r="G13" s="375">
        <f>SUM(G9)</f>
        <v>42942</v>
      </c>
      <c r="H13" s="3">
        <f>SUM(D13:F13)</f>
        <v>42942</v>
      </c>
    </row>
    <row r="14" spans="1:9">
      <c r="B14" s="15"/>
      <c r="C14" s="16"/>
      <c r="D14" s="16"/>
      <c r="E14" s="16"/>
      <c r="F14" s="16"/>
      <c r="G14" s="19"/>
    </row>
    <row r="15" spans="1:9">
      <c r="B15" s="13"/>
      <c r="C15" s="17"/>
      <c r="D15" s="17"/>
      <c r="E15" s="17"/>
      <c r="F15" s="17"/>
      <c r="G15" s="19"/>
    </row>
    <row r="16" spans="1:9">
      <c r="B16" s="10"/>
      <c r="C16" s="17"/>
      <c r="D16" s="17"/>
      <c r="E16" s="17"/>
      <c r="F16" s="17"/>
      <c r="G16" s="19"/>
      <c r="I16" s="41" t="s">
        <v>31</v>
      </c>
    </row>
    <row r="17" spans="1:7">
      <c r="B17" s="10"/>
      <c r="C17" s="18"/>
      <c r="D17" s="18"/>
      <c r="E17" s="18"/>
      <c r="F17" s="18"/>
      <c r="G17" s="19"/>
    </row>
    <row r="18" spans="1:7" ht="12.75" customHeight="1">
      <c r="A18" s="38"/>
      <c r="B18" s="13"/>
      <c r="C18" s="18" t="s">
        <v>31</v>
      </c>
      <c r="D18" s="18"/>
      <c r="E18" s="18"/>
      <c r="F18" s="18"/>
      <c r="G18" s="19"/>
    </row>
    <row r="19" spans="1:7">
      <c r="A19" s="38"/>
      <c r="B19" s="13"/>
      <c r="C19" s="18" t="s">
        <v>31</v>
      </c>
      <c r="D19" s="18"/>
      <c r="E19" s="18"/>
      <c r="F19" s="18"/>
      <c r="G19" s="19"/>
    </row>
    <row r="20" spans="1:7">
      <c r="C20" s="41" t="s">
        <v>31</v>
      </c>
      <c r="F20" s="453" t="s">
        <v>31</v>
      </c>
    </row>
    <row r="21" spans="1:7">
      <c r="C21" s="41" t="s">
        <v>31</v>
      </c>
    </row>
    <row r="25" spans="1:7">
      <c r="C25" s="41" t="s">
        <v>31</v>
      </c>
    </row>
    <row r="26" spans="1:7">
      <c r="B26" s="41" t="s">
        <v>31</v>
      </c>
    </row>
  </sheetData>
  <mergeCells count="1">
    <mergeCell ref="A3:G3"/>
  </mergeCells>
  <pageMargins left="0.82677165354330717" right="0.23622047244094491" top="0.74803149606299213" bottom="0.78740157480314965" header="0.31496062992125984" footer="0.31496062992125984"/>
  <pageSetup paperSize="9" scale="80" firstPageNumber="12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9</vt:i4>
      </vt:variant>
    </vt:vector>
  </HeadingPairs>
  <TitlesOfParts>
    <vt:vector size="15" baseType="lpstr">
      <vt:lpstr>Rekapitulace</vt:lpstr>
      <vt:lpstr>Provoz.příjmy</vt:lpstr>
      <vt:lpstr>Kap.příjmy</vt:lpstr>
      <vt:lpstr>Provoz.výdaje</vt:lpstr>
      <vt:lpstr>Kapitál.výdaje</vt:lpstr>
      <vt:lpstr>7_Financování</vt:lpstr>
      <vt:lpstr>Kapitál.výdaje!Názvy_tisku</vt:lpstr>
      <vt:lpstr>Provoz.příjmy!Názvy_tisku</vt:lpstr>
      <vt:lpstr>Provoz.výdaje!Názvy_tisku</vt:lpstr>
      <vt:lpstr>'7_Financování'!Oblast_tisku</vt:lpstr>
      <vt:lpstr>Kap.příjmy!Oblast_tisku</vt:lpstr>
      <vt:lpstr>Kapitál.výdaje!Oblast_tisku</vt:lpstr>
      <vt:lpstr>Provoz.příjmy!Oblast_tisku</vt:lpstr>
      <vt:lpstr>Provoz.výdaje!Oblast_tisku</vt:lpstr>
      <vt:lpstr>Rekapitulace!Oblast_tisku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Sadílková Dana</dc:creator>
  <cp:lastModifiedBy>Dana Sadílková</cp:lastModifiedBy>
  <cp:lastPrinted>2015-03-06T09:27:35Z</cp:lastPrinted>
  <dcterms:created xsi:type="dcterms:W3CDTF">2011-04-26T10:15:00Z</dcterms:created>
  <dcterms:modified xsi:type="dcterms:W3CDTF">2015-03-12T11:07:53Z</dcterms:modified>
</cp:coreProperties>
</file>