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045" windowHeight="14820" activeTab="5"/>
  </bookViews>
  <sheets>
    <sheet name="Rekapitulace" sheetId="26" r:id="rId1"/>
    <sheet name="Provoz.příjmy" sheetId="23" r:id="rId2"/>
    <sheet name="Kap.příjmy" sheetId="5" r:id="rId3"/>
    <sheet name="Provoz.výdaje" sheetId="4" r:id="rId4"/>
    <sheet name="Kapitál.výdaje" sheetId="24" r:id="rId5"/>
    <sheet name="7_Financování" sheetId="20" r:id="rId6"/>
  </sheets>
  <definedNames>
    <definedName name="Excel_BuiltIn__FilterDatabase_4" localSheetId="5">#REF!</definedName>
    <definedName name="Excel_BuiltIn__FilterDatabase_4" localSheetId="4">#REF!</definedName>
    <definedName name="Excel_BuiltIn__FilterDatabase_4" localSheetId="0">#REF!</definedName>
    <definedName name="Excel_BuiltIn__FilterDatabase_4">#REF!</definedName>
    <definedName name="KV">#REF!</definedName>
    <definedName name="_xlnm.Print_Titles" localSheetId="4">Kapitál.výdaje!$7:$9</definedName>
    <definedName name="_xlnm.Print_Titles" localSheetId="1">Provoz.příjmy!$7:$9</definedName>
    <definedName name="_xlnm.Print_Titles" localSheetId="3">Provoz.výdaje!$5:$7</definedName>
    <definedName name="_xlnm.Print_Area" localSheetId="5">'7_Financování'!$A$1:$G$18</definedName>
    <definedName name="_xlnm.Print_Area" localSheetId="2">Kap.příjmy!$A$1:$J$30</definedName>
    <definedName name="_xlnm.Print_Area" localSheetId="4">Kapitál.výdaje!$A$1:$H$97</definedName>
    <definedName name="_xlnm.Print_Area" localSheetId="1">Provoz.příjmy!$A$1:$I$113</definedName>
    <definedName name="_xlnm.Print_Area" localSheetId="3">Provoz.výdaje!$E$1:$M$283</definedName>
    <definedName name="_xlnm.Print_Area" localSheetId="0">Rekapitulace!$A$1:$F$44</definedName>
  </definedNames>
  <calcPr calcId="152511"/>
</workbook>
</file>

<file path=xl/calcChain.xml><?xml version="1.0" encoding="utf-8"?>
<calcChain xmlns="http://schemas.openxmlformats.org/spreadsheetml/2006/main">
  <c r="L272" i="4" l="1"/>
  <c r="M274" i="4"/>
  <c r="H90" i="24" l="1"/>
  <c r="G10" i="24"/>
  <c r="L140" i="4"/>
  <c r="L25" i="4"/>
  <c r="M27" i="4"/>
  <c r="M26" i="4"/>
  <c r="M25" i="4" l="1"/>
  <c r="F14" i="20"/>
  <c r="D9" i="20"/>
  <c r="D14" i="20" s="1"/>
  <c r="E9" i="20"/>
  <c r="E14" i="20" s="1"/>
  <c r="F9" i="20"/>
  <c r="E21" i="24" l="1"/>
  <c r="F21" i="24"/>
  <c r="F18" i="24" s="1"/>
  <c r="E25" i="24"/>
  <c r="F25" i="24"/>
  <c r="E28" i="24"/>
  <c r="F28" i="24"/>
  <c r="E10" i="24"/>
  <c r="F10" i="24"/>
  <c r="K275" i="4"/>
  <c r="J271" i="4"/>
  <c r="K271" i="4"/>
  <c r="L271" i="4"/>
  <c r="K217" i="4"/>
  <c r="K203" i="4"/>
  <c r="K198" i="4"/>
  <c r="J189" i="4"/>
  <c r="K189" i="4"/>
  <c r="K173" i="4"/>
  <c r="K168" i="4"/>
  <c r="K151" i="4"/>
  <c r="L151" i="4"/>
  <c r="K120" i="4"/>
  <c r="J117" i="4"/>
  <c r="K117" i="4"/>
  <c r="K97" i="4"/>
  <c r="L97" i="4"/>
  <c r="K79" i="4"/>
  <c r="K74" i="4"/>
  <c r="J74" i="4"/>
  <c r="J59" i="4"/>
  <c r="K59" i="4"/>
  <c r="L59" i="4"/>
  <c r="L56" i="4" s="1"/>
  <c r="J56" i="4"/>
  <c r="K56" i="4"/>
  <c r="K51" i="4"/>
  <c r="J51" i="4"/>
  <c r="K49" i="4"/>
  <c r="J49" i="4"/>
  <c r="K46" i="4"/>
  <c r="K39" i="4"/>
  <c r="J39" i="4"/>
  <c r="K34" i="4"/>
  <c r="K18" i="4" s="1"/>
  <c r="J34" i="4"/>
  <c r="K28" i="4"/>
  <c r="J28" i="4"/>
  <c r="J19" i="4"/>
  <c r="J18" i="4" s="1"/>
  <c r="K19" i="4"/>
  <c r="L19" i="4"/>
  <c r="L18" i="4" s="1"/>
  <c r="J13" i="4"/>
  <c r="K13" i="4"/>
  <c r="L13" i="4"/>
  <c r="J8" i="4"/>
  <c r="K8" i="4"/>
  <c r="L8" i="4"/>
  <c r="G14" i="5"/>
  <c r="F14" i="5"/>
  <c r="I14" i="5"/>
  <c r="H103" i="23"/>
  <c r="H74" i="23" s="1"/>
  <c r="G103" i="23"/>
  <c r="H80" i="23"/>
  <c r="G80" i="23"/>
  <c r="G74" i="23" s="1"/>
  <c r="F74" i="23"/>
  <c r="G68" i="23"/>
  <c r="F68" i="23"/>
  <c r="G62" i="23"/>
  <c r="F62" i="23"/>
  <c r="G49" i="23"/>
  <c r="F49" i="23"/>
  <c r="F35" i="23"/>
  <c r="F34" i="23" s="1"/>
  <c r="G35" i="23"/>
  <c r="G34" i="23" s="1"/>
  <c r="F19" i="23"/>
  <c r="G19" i="23"/>
  <c r="F11" i="23"/>
  <c r="F10" i="23" s="1"/>
  <c r="G11" i="23"/>
  <c r="F113" i="23" l="1"/>
  <c r="G10" i="23"/>
  <c r="G113" i="23" s="1"/>
  <c r="E24" i="24"/>
  <c r="F24" i="24"/>
  <c r="F17" i="24" s="1"/>
  <c r="K283" i="4"/>
  <c r="L12" i="4"/>
  <c r="H78" i="24"/>
  <c r="I112" i="23"/>
  <c r="I102" i="23"/>
  <c r="K278" i="4" l="1"/>
  <c r="M281" i="4"/>
  <c r="M280" i="4"/>
  <c r="M279" i="4"/>
  <c r="L278" i="4"/>
  <c r="L277" i="4" s="1"/>
  <c r="L275" i="4" l="1"/>
  <c r="M277" i="4"/>
  <c r="M278" i="4"/>
  <c r="L85" i="4"/>
  <c r="F97" i="24"/>
  <c r="H11" i="24"/>
  <c r="H12" i="24"/>
  <c r="H13" i="24"/>
  <c r="H14" i="24"/>
  <c r="H15" i="24"/>
  <c r="H16" i="24"/>
  <c r="H20" i="24"/>
  <c r="H19" i="24" s="1"/>
  <c r="H22" i="24"/>
  <c r="H23" i="24"/>
  <c r="H10" i="24" l="1"/>
  <c r="H21" i="24"/>
  <c r="H18" i="24" s="1"/>
  <c r="M72" i="4" l="1"/>
  <c r="M71" i="4"/>
  <c r="G94" i="24"/>
  <c r="H61" i="24" l="1"/>
  <c r="H11" i="23"/>
  <c r="I16" i="23"/>
  <c r="H10" i="23" l="1"/>
  <c r="H18" i="5"/>
  <c r="I18" i="5" s="1"/>
  <c r="I21" i="5" s="1"/>
  <c r="I19" i="5"/>
  <c r="I20" i="5"/>
  <c r="I111" i="23"/>
  <c r="L84" i="4"/>
  <c r="L79" i="4" s="1"/>
  <c r="I110" i="23"/>
  <c r="I109" i="23"/>
  <c r="I108" i="23" l="1"/>
  <c r="L242" i="4"/>
  <c r="L239" i="4" s="1"/>
  <c r="I101" i="23"/>
  <c r="L143" i="4"/>
  <c r="L136" i="4" s="1"/>
  <c r="L120" i="4" s="1"/>
  <c r="I100" i="23"/>
  <c r="L199" i="4" l="1"/>
  <c r="L198" i="4" s="1"/>
  <c r="L175" i="4"/>
  <c r="L173" i="4" s="1"/>
  <c r="H73" i="23"/>
  <c r="H113" i="23" s="1"/>
  <c r="I99" i="23"/>
  <c r="H89" i="24" l="1"/>
  <c r="H88" i="24"/>
  <c r="H54" i="24"/>
  <c r="N97" i="24"/>
  <c r="M215" i="4"/>
  <c r="G28" i="24"/>
  <c r="D25" i="26"/>
  <c r="H21" i="5" l="1"/>
  <c r="H52" i="24"/>
  <c r="L261" i="4"/>
  <c r="L258" i="4" s="1"/>
  <c r="L251" i="4"/>
  <c r="L248" i="4" s="1"/>
  <c r="L229" i="4"/>
  <c r="L228" i="4" l="1"/>
  <c r="L217" i="4" s="1"/>
  <c r="H71" i="24"/>
  <c r="H68" i="24"/>
  <c r="H46" i="24"/>
  <c r="L48" i="4" l="1"/>
  <c r="H70" i="24"/>
  <c r="M16" i="4"/>
  <c r="L46" i="4" l="1"/>
  <c r="L283" i="4" s="1"/>
  <c r="I107" i="23"/>
  <c r="I95" i="23"/>
  <c r="I96" i="23"/>
  <c r="I97" i="23"/>
  <c r="I98" i="23"/>
  <c r="I94" i="23"/>
  <c r="M227" i="4"/>
  <c r="M226" i="4"/>
  <c r="M225" i="4"/>
  <c r="M224" i="4"/>
  <c r="I76" i="23"/>
  <c r="I75" i="23"/>
  <c r="M222" i="4" l="1"/>
  <c r="M213" i="4" l="1"/>
  <c r="M211" i="4"/>
  <c r="H87" i="24" l="1"/>
  <c r="H77" i="24"/>
  <c r="H76" i="24"/>
  <c r="H75" i="24"/>
  <c r="H86" i="24"/>
  <c r="H85" i="24"/>
  <c r="H67" i="24"/>
  <c r="H51" i="24"/>
  <c r="H29" i="24"/>
  <c r="H45" i="24"/>
  <c r="G13" i="20" l="1"/>
  <c r="I105" i="23"/>
  <c r="I106" i="23" l="1"/>
  <c r="I93" i="23"/>
  <c r="I90" i="23"/>
  <c r="I91" i="23"/>
  <c r="I92" i="23"/>
  <c r="I79" i="23" l="1"/>
  <c r="I78" i="23" s="1"/>
  <c r="M180" i="4" l="1"/>
  <c r="H84" i="24" l="1"/>
  <c r="G24" i="24"/>
  <c r="G17" i="24" s="1"/>
  <c r="I69" i="23"/>
  <c r="G12" i="20"/>
  <c r="H38" i="24"/>
  <c r="H66" i="24"/>
  <c r="H49" i="24"/>
  <c r="H50" i="24"/>
  <c r="H53" i="24"/>
  <c r="H37" i="24"/>
  <c r="M172" i="4"/>
  <c r="H74" i="24"/>
  <c r="H36" i="24"/>
  <c r="I89" i="23"/>
  <c r="I88" i="23"/>
  <c r="M171" i="4"/>
  <c r="M170" i="4"/>
  <c r="G97" i="24" l="1"/>
  <c r="M169" i="4"/>
  <c r="M168" i="4" s="1"/>
  <c r="I87" i="23" l="1"/>
  <c r="I85" i="23"/>
  <c r="I86" i="23"/>
  <c r="I84" i="23"/>
  <c r="G11" i="20"/>
  <c r="H95" i="24"/>
  <c r="H56" i="24"/>
  <c r="H55" i="24"/>
  <c r="H69" i="24"/>
  <c r="H73" i="24"/>
  <c r="H93" i="24"/>
  <c r="H92" i="24"/>
  <c r="H64" i="24"/>
  <c r="H43" i="24"/>
  <c r="H47" i="24"/>
  <c r="H42" i="24"/>
  <c r="H91" i="24"/>
  <c r="H79" i="24"/>
  <c r="H72" i="24"/>
  <c r="H35" i="24"/>
  <c r="H83" i="24"/>
  <c r="H82" i="24"/>
  <c r="H44" i="24"/>
  <c r="H41" i="24"/>
  <c r="H40" i="24"/>
  <c r="H59" i="24"/>
  <c r="H39" i="24"/>
  <c r="H63" i="24"/>
  <c r="H65" i="24"/>
  <c r="H34" i="24"/>
  <c r="H33" i="24"/>
  <c r="H62" i="24"/>
  <c r="H58" i="24"/>
  <c r="H57" i="24"/>
  <c r="H48" i="24"/>
  <c r="H81" i="24"/>
  <c r="H80" i="24"/>
  <c r="H60" i="24"/>
  <c r="H32" i="24"/>
  <c r="H31" i="24"/>
  <c r="H30" i="24"/>
  <c r="H27" i="24"/>
  <c r="H26" i="24"/>
  <c r="M276" i="4"/>
  <c r="M273" i="4"/>
  <c r="M272" i="4" s="1"/>
  <c r="M270" i="4"/>
  <c r="M269" i="4"/>
  <c r="M268" i="4"/>
  <c r="M267" i="4"/>
  <c r="M266" i="4"/>
  <c r="M265" i="4"/>
  <c r="M264" i="4"/>
  <c r="M263" i="4"/>
  <c r="M262" i="4"/>
  <c r="M257" i="4"/>
  <c r="M256" i="4"/>
  <c r="M255" i="4"/>
  <c r="M254" i="4"/>
  <c r="M253" i="4"/>
  <c r="M252" i="4"/>
  <c r="M247" i="4"/>
  <c r="M246" i="4"/>
  <c r="M245" i="4"/>
  <c r="M244" i="4"/>
  <c r="M243" i="4"/>
  <c r="M241" i="4"/>
  <c r="M238" i="4"/>
  <c r="M237" i="4"/>
  <c r="M236" i="4"/>
  <c r="M235" i="4"/>
  <c r="M234" i="4"/>
  <c r="M233" i="4"/>
  <c r="M231" i="4"/>
  <c r="M221" i="4"/>
  <c r="M220" i="4"/>
  <c r="M219" i="4"/>
  <c r="M216" i="4"/>
  <c r="M214" i="4"/>
  <c r="M212" i="4"/>
  <c r="M210" i="4"/>
  <c r="M209" i="4"/>
  <c r="M208" i="4"/>
  <c r="M200" i="4"/>
  <c r="M197" i="4"/>
  <c r="M196" i="4"/>
  <c r="M195" i="4"/>
  <c r="M194" i="4"/>
  <c r="M193" i="4"/>
  <c r="M192" i="4"/>
  <c r="M191" i="4"/>
  <c r="M190" i="4"/>
  <c r="M187" i="4"/>
  <c r="M186" i="4"/>
  <c r="M184" i="4"/>
  <c r="M179" i="4"/>
  <c r="M176" i="4"/>
  <c r="M174" i="4"/>
  <c r="M167" i="4"/>
  <c r="M165" i="4"/>
  <c r="M163" i="4"/>
  <c r="M162" i="4"/>
  <c r="M161" i="4"/>
  <c r="M160" i="4"/>
  <c r="M159" i="4"/>
  <c r="M158" i="4"/>
  <c r="M157" i="4"/>
  <c r="M155" i="4"/>
  <c r="M153" i="4"/>
  <c r="M150" i="4"/>
  <c r="M149" i="4"/>
  <c r="M147" i="4"/>
  <c r="M145" i="4"/>
  <c r="M142" i="4"/>
  <c r="M139" i="4"/>
  <c r="M138" i="4"/>
  <c r="M137" i="4"/>
  <c r="M133" i="4"/>
  <c r="M130" i="4"/>
  <c r="M128" i="4"/>
  <c r="M127" i="4"/>
  <c r="M125" i="4"/>
  <c r="M124" i="4"/>
  <c r="M123" i="4"/>
  <c r="M122" i="4"/>
  <c r="M116" i="4"/>
  <c r="M115" i="4"/>
  <c r="M114" i="4"/>
  <c r="M113" i="4"/>
  <c r="M112" i="4"/>
  <c r="M111" i="4"/>
  <c r="M110" i="4"/>
  <c r="M108" i="4"/>
  <c r="M107" i="4"/>
  <c r="M105" i="4"/>
  <c r="M104" i="4"/>
  <c r="M103" i="4"/>
  <c r="M102" i="4"/>
  <c r="M101" i="4"/>
  <c r="M100" i="4"/>
  <c r="M99" i="4"/>
  <c r="M96" i="4"/>
  <c r="M95" i="4"/>
  <c r="M94" i="4"/>
  <c r="M93" i="4"/>
  <c r="M91" i="4"/>
  <c r="M90" i="4"/>
  <c r="M89" i="4"/>
  <c r="M88" i="4"/>
  <c r="M87" i="4"/>
  <c r="M86" i="4"/>
  <c r="M81" i="4"/>
  <c r="M80" i="4"/>
  <c r="M78" i="4"/>
  <c r="M77" i="4"/>
  <c r="M76" i="4"/>
  <c r="M75" i="4"/>
  <c r="M73" i="4"/>
  <c r="M70" i="4"/>
  <c r="M69" i="4"/>
  <c r="M68" i="4"/>
  <c r="M67" i="4"/>
  <c r="M66" i="4"/>
  <c r="M65" i="4"/>
  <c r="M64" i="4"/>
  <c r="M63" i="4"/>
  <c r="M62" i="4"/>
  <c r="M61" i="4"/>
  <c r="M60" i="4"/>
  <c r="M58" i="4"/>
  <c r="M57" i="4"/>
  <c r="M55" i="4"/>
  <c r="M54" i="4"/>
  <c r="M53" i="4"/>
  <c r="M52" i="4"/>
  <c r="M50" i="4"/>
  <c r="M45" i="4"/>
  <c r="M44" i="4"/>
  <c r="M43" i="4"/>
  <c r="M42" i="4"/>
  <c r="M41" i="4"/>
  <c r="M40" i="4"/>
  <c r="M38" i="4"/>
  <c r="M37" i="4"/>
  <c r="M36" i="4"/>
  <c r="M35" i="4"/>
  <c r="M33" i="4"/>
  <c r="M32" i="4"/>
  <c r="M31" i="4"/>
  <c r="M30" i="4"/>
  <c r="M29" i="4"/>
  <c r="M23" i="4"/>
  <c r="M24" i="4"/>
  <c r="M22" i="4"/>
  <c r="M21" i="4"/>
  <c r="M20" i="4"/>
  <c r="M17" i="4"/>
  <c r="M15" i="4"/>
  <c r="M14" i="4"/>
  <c r="M11" i="4"/>
  <c r="M10" i="4"/>
  <c r="H28" i="24" l="1"/>
  <c r="M28" i="4"/>
  <c r="M51" i="4"/>
  <c r="M74" i="4"/>
  <c r="M49" i="4"/>
  <c r="M19" i="4"/>
  <c r="M59" i="4"/>
  <c r="M13" i="4"/>
  <c r="M47" i="4"/>
  <c r="M106" i="4"/>
  <c r="M126" i="4"/>
  <c r="M207" i="4"/>
  <c r="M204" i="4" s="1"/>
  <c r="M218" i="4"/>
  <c r="H25" i="24"/>
  <c r="M98" i="4"/>
  <c r="M97" i="4" s="1"/>
  <c r="M34" i="4"/>
  <c r="M185" i="4"/>
  <c r="I104" i="23"/>
  <c r="I103" i="23" s="1"/>
  <c r="I83" i="23"/>
  <c r="I82" i="23"/>
  <c r="I81" i="23"/>
  <c r="I77" i="23"/>
  <c r="I72" i="23"/>
  <c r="I71" i="23"/>
  <c r="I70" i="23"/>
  <c r="I67" i="23"/>
  <c r="I66" i="23"/>
  <c r="I65" i="23"/>
  <c r="I64" i="23"/>
  <c r="I63" i="23"/>
  <c r="I62" i="23" s="1"/>
  <c r="I61" i="23"/>
  <c r="I59" i="23"/>
  <c r="I58" i="23"/>
  <c r="I57" i="23"/>
  <c r="I56" i="23"/>
  <c r="I55" i="23"/>
  <c r="I54" i="23"/>
  <c r="I53" i="23"/>
  <c r="I52" i="23"/>
  <c r="I51" i="23"/>
  <c r="I50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3" i="23"/>
  <c r="I31" i="23"/>
  <c r="I29" i="23"/>
  <c r="I28" i="23"/>
  <c r="I27" i="23"/>
  <c r="I26" i="23"/>
  <c r="I25" i="23"/>
  <c r="I24" i="23"/>
  <c r="I23" i="23"/>
  <c r="I22" i="23"/>
  <c r="I21" i="23"/>
  <c r="I20" i="23"/>
  <c r="I18" i="23"/>
  <c r="I15" i="23"/>
  <c r="I14" i="23"/>
  <c r="I13" i="23"/>
  <c r="I60" i="23"/>
  <c r="I32" i="23"/>
  <c r="I30" i="23"/>
  <c r="I17" i="23"/>
  <c r="I12" i="23"/>
  <c r="M134" i="4"/>
  <c r="M132" i="4" s="1"/>
  <c r="M261" i="4"/>
  <c r="M118" i="4"/>
  <c r="M119" i="4"/>
  <c r="M148" i="4"/>
  <c r="M146" i="4"/>
  <c r="M202" i="4"/>
  <c r="M201" i="4"/>
  <c r="I80" i="23" l="1"/>
  <c r="I11" i="23"/>
  <c r="I19" i="23"/>
  <c r="I49" i="23"/>
  <c r="M18" i="4"/>
  <c r="I74" i="23"/>
  <c r="I73" i="23" s="1"/>
  <c r="I68" i="23"/>
  <c r="I35" i="23"/>
  <c r="I34" i="23" s="1"/>
  <c r="M199" i="4"/>
  <c r="M198" i="4" s="1"/>
  <c r="I10" i="23" l="1"/>
  <c r="M48" i="4" l="1"/>
  <c r="H96" i="24"/>
  <c r="H94" i="24" s="1"/>
  <c r="M131" i="4"/>
  <c r="M156" i="4"/>
  <c r="M154" i="4"/>
  <c r="M144" i="4"/>
  <c r="M56" i="4" l="1"/>
  <c r="M183" i="4" l="1"/>
  <c r="M182" i="4" s="1"/>
  <c r="M92" i="4"/>
  <c r="M141" i="4" l="1"/>
  <c r="M177" i="4" l="1"/>
  <c r="M166" i="4"/>
  <c r="M181" i="4"/>
  <c r="M178" i="4" s="1"/>
  <c r="M82" i="4"/>
  <c r="M83" i="4"/>
  <c r="M9" i="4"/>
  <c r="M152" i="4"/>
  <c r="M260" i="4"/>
  <c r="M250" i="4"/>
  <c r="G10" i="20" l="1"/>
  <c r="G9" i="20" s="1"/>
  <c r="G14" i="20"/>
  <c r="E94" i="24"/>
  <c r="H24" i="24" l="1"/>
  <c r="H17" i="24" s="1"/>
  <c r="E19" i="24"/>
  <c r="E18" i="24" s="1"/>
  <c r="E17" i="24" s="1"/>
  <c r="M282" i="4" l="1"/>
  <c r="J277" i="4"/>
  <c r="J275" i="4" s="1"/>
  <c r="M271" i="4"/>
  <c r="J258" i="4"/>
  <c r="M251" i="4"/>
  <c r="M275" i="4" l="1"/>
  <c r="M258" i="4"/>
  <c r="E97" i="24"/>
  <c r="J248" i="4"/>
  <c r="J242" i="4"/>
  <c r="J239" i="4" s="1"/>
  <c r="J232" i="4"/>
  <c r="M242" i="4" l="1"/>
  <c r="M239" i="4" s="1"/>
  <c r="M232" i="4"/>
  <c r="M229" i="4" s="1"/>
  <c r="M248" i="4"/>
  <c r="J229" i="4"/>
  <c r="J228" i="4"/>
  <c r="J218" i="4"/>
  <c r="J217" i="4" l="1"/>
  <c r="M228" i="4"/>
  <c r="M217" i="4" s="1"/>
  <c r="J204" i="4"/>
  <c r="J203" i="4" s="1"/>
  <c r="M203" i="4" l="1"/>
  <c r="J199" i="4"/>
  <c r="J198" i="4" s="1"/>
  <c r="J185" i="4"/>
  <c r="J173" i="4" s="1"/>
  <c r="M175" i="4"/>
  <c r="M164" i="4"/>
  <c r="J164" i="4"/>
  <c r="J161" i="4"/>
  <c r="J157" i="4"/>
  <c r="M151" i="4"/>
  <c r="J143" i="4"/>
  <c r="M140" i="4"/>
  <c r="J140" i="4"/>
  <c r="J132" i="4"/>
  <c r="M129" i="4"/>
  <c r="J129" i="4"/>
  <c r="J126" i="4"/>
  <c r="J121" i="4"/>
  <c r="M117" i="4"/>
  <c r="J108" i="4"/>
  <c r="J106" i="4" s="1"/>
  <c r="J98" i="4"/>
  <c r="J136" i="4" l="1"/>
  <c r="J120" i="4"/>
  <c r="J97" i="4"/>
  <c r="J151" i="4"/>
  <c r="M121" i="4"/>
  <c r="M173" i="4"/>
  <c r="M143" i="4"/>
  <c r="M136" i="4" s="1"/>
  <c r="M120" i="4" s="1"/>
  <c r="M189" i="4"/>
  <c r="M85" i="4"/>
  <c r="M84" i="4" s="1"/>
  <c r="J85" i="4"/>
  <c r="J84" i="4" s="1"/>
  <c r="J79" i="4" s="1"/>
  <c r="J73" i="4"/>
  <c r="J48" i="4"/>
  <c r="J47" i="4"/>
  <c r="M46" i="4"/>
  <c r="J46" i="4" l="1"/>
  <c r="M79" i="4"/>
  <c r="M39" i="4"/>
  <c r="M12" i="4" l="1"/>
  <c r="J12" i="4"/>
  <c r="J283" i="4" s="1"/>
  <c r="M8" i="4" l="1"/>
  <c r="F13" i="5" l="1"/>
  <c r="F21" i="5" s="1"/>
  <c r="I113" i="23" l="1"/>
  <c r="D36" i="26"/>
  <c r="C36" i="26"/>
  <c r="C32" i="26"/>
  <c r="D31" i="26"/>
  <c r="C31" i="26"/>
  <c r="D30" i="26" l="1"/>
  <c r="C30" i="26"/>
  <c r="C28" i="26" l="1"/>
  <c r="C27" i="26" l="1"/>
  <c r="C34" i="26" s="1"/>
  <c r="D33" i="26" s="1"/>
  <c r="D24" i="26"/>
  <c r="D21" i="26"/>
  <c r="C21" i="26"/>
  <c r="D20" i="26"/>
  <c r="C20" i="26"/>
  <c r="C19" i="26"/>
  <c r="C24" i="26" l="1"/>
  <c r="D22" i="26" s="1"/>
  <c r="C22" i="26" s="1"/>
  <c r="C33" i="26"/>
  <c r="D32" i="26" s="1"/>
  <c r="D17" i="26"/>
  <c r="D26" i="26" s="1"/>
  <c r="C17" i="26"/>
  <c r="C26" i="26" l="1"/>
  <c r="M283" i="4" l="1"/>
  <c r="D27" i="26" s="1"/>
  <c r="H97" i="24"/>
  <c r="D19" i="26"/>
  <c r="D28" i="26" l="1"/>
  <c r="D34" i="26"/>
  <c r="J36" i="26" l="1"/>
</calcChain>
</file>

<file path=xl/sharedStrings.xml><?xml version="1.0" encoding="utf-8"?>
<sst xmlns="http://schemas.openxmlformats.org/spreadsheetml/2006/main" count="976" uniqueCount="527">
  <si>
    <t>x</t>
  </si>
  <si>
    <t>(v tis. Kč)</t>
  </si>
  <si>
    <t>Par.</t>
  </si>
  <si>
    <t>Pol.</t>
  </si>
  <si>
    <t>Zodp.</t>
  </si>
  <si>
    <t xml:space="preserve">rozpočet </t>
  </si>
  <si>
    <t>odbor</t>
  </si>
  <si>
    <t>Třída 1 - daňové příjmy</t>
  </si>
  <si>
    <t>OE</t>
  </si>
  <si>
    <t>Daně z příjmů, zisku a kapitálových výnosů</t>
  </si>
  <si>
    <t xml:space="preserve">   daň z příjmů fyzických osob ze závislé činnosti</t>
  </si>
  <si>
    <t xml:space="preserve">   daň z příjmů fyzických osob z kapitálových výnosů</t>
  </si>
  <si>
    <t xml:space="preserve">   daň z příjmů právnických osob </t>
  </si>
  <si>
    <t>Daně ze zboží a služeb v tuzemsku</t>
  </si>
  <si>
    <t xml:space="preserve">   daň z přidané hodnoty</t>
  </si>
  <si>
    <t>Daně a poplatky z vybraných činností a služeb</t>
  </si>
  <si>
    <t>OZP</t>
  </si>
  <si>
    <t xml:space="preserve">   odvody za odnětí půdy ze zemědělského PF</t>
  </si>
  <si>
    <t xml:space="preserve">   poplatky za komunální odpad</t>
  </si>
  <si>
    <t xml:space="preserve">   poplatek ze psů</t>
  </si>
  <si>
    <t xml:space="preserve">   poplatek za rekreační pobyt</t>
  </si>
  <si>
    <t>OSC</t>
  </si>
  <si>
    <t xml:space="preserve">   poplatek za užívání veřejného prostranství</t>
  </si>
  <si>
    <t xml:space="preserve">   poplatek z ubytovací kapacity</t>
  </si>
  <si>
    <t xml:space="preserve">   příjmy za zkoušky z odborné způsobilosti</t>
  </si>
  <si>
    <t>Správní poplatky</t>
  </si>
  <si>
    <t xml:space="preserve">   správní poplatky</t>
  </si>
  <si>
    <t>Majetkové daně</t>
  </si>
  <si>
    <t>Třída 2 - nedaňové příjmy</t>
  </si>
  <si>
    <t xml:space="preserve">Příjmy z vlastní činnosti </t>
  </si>
  <si>
    <t xml:space="preserve">   veterinární péče - služby útulku</t>
  </si>
  <si>
    <t>MP</t>
  </si>
  <si>
    <t xml:space="preserve">   komunikace - parkovací automaty</t>
  </si>
  <si>
    <t>OMH</t>
  </si>
  <si>
    <t xml:space="preserve">   nájem bytů - služby</t>
  </si>
  <si>
    <t xml:space="preserve">   pohřebnictví - služby</t>
  </si>
  <si>
    <t xml:space="preserve">   ostatní nakládání s odpady - služby EKOKOM</t>
  </si>
  <si>
    <t>OPO</t>
  </si>
  <si>
    <t xml:space="preserve">   činnost místní správy - kopírování, služby</t>
  </si>
  <si>
    <t>Příjmy z pronájmu majetku</t>
  </si>
  <si>
    <t xml:space="preserve">   komunální služby - věcná břemena</t>
  </si>
  <si>
    <t xml:space="preserve">   komunální služby - pozemky</t>
  </si>
  <si>
    <t xml:space="preserve">   bytové hospodářství</t>
  </si>
  <si>
    <t xml:space="preserve">   nebytové hospodářství - nebytové prostory</t>
  </si>
  <si>
    <t xml:space="preserve">   veřejné osvětlení - sloupy VO, reklama</t>
  </si>
  <si>
    <t xml:space="preserve">   pohřebnictví - kaple</t>
  </si>
  <si>
    <t>OR</t>
  </si>
  <si>
    <t xml:space="preserve">   změny územního plánu - podíl žadatelů</t>
  </si>
  <si>
    <t xml:space="preserve">   péče o vzhled obcí - zelené plochy</t>
  </si>
  <si>
    <t>Příjmy z finančního majetku</t>
  </si>
  <si>
    <t xml:space="preserve">   příjmy z finančních operací - úroky</t>
  </si>
  <si>
    <t>Přijaté sankční platby a vratky transferů</t>
  </si>
  <si>
    <t>OSU</t>
  </si>
  <si>
    <t xml:space="preserve">   ostatní správa v prům., staveb., obch. a službách</t>
  </si>
  <si>
    <t xml:space="preserve">   ostatní správa v ochraně životního prostředí</t>
  </si>
  <si>
    <t xml:space="preserve">   bezpečnost a veřejný pořádek</t>
  </si>
  <si>
    <t xml:space="preserve">   činnost místní správy</t>
  </si>
  <si>
    <t>Příjmy z prodeje nekapitálového majetku a ostatní nedaňové příjmy</t>
  </si>
  <si>
    <t xml:space="preserve">   přijaté nekapitálové příspěvky a náhrady</t>
  </si>
  <si>
    <t xml:space="preserve">   ostatní nedaňové příjmy j. n.</t>
  </si>
  <si>
    <t>Třída 4 - přijaté dotace</t>
  </si>
  <si>
    <t>Neinvestiční přijaté transfery</t>
  </si>
  <si>
    <t>Neinvestiční přijaté transfery ze SR celkem</t>
  </si>
  <si>
    <t>PROVOZNÍ PŘÍJMY CELKEM</t>
  </si>
  <si>
    <t xml:space="preserve"> </t>
  </si>
  <si>
    <t xml:space="preserve">   ostatní záležitosti v dopravě</t>
  </si>
  <si>
    <t>rozpočet</t>
  </si>
  <si>
    <t>Schválený</t>
  </si>
  <si>
    <t xml:space="preserve">Upravený </t>
  </si>
  <si>
    <t>10 - zemědělství, lesní hospodářství a rybářství</t>
  </si>
  <si>
    <t>OŽP</t>
  </si>
  <si>
    <t>21 - obchod a služby</t>
  </si>
  <si>
    <t>X</t>
  </si>
  <si>
    <t>22 - doprava</t>
  </si>
  <si>
    <t>3700, 3701</t>
  </si>
  <si>
    <t>OSČ</t>
  </si>
  <si>
    <t>23 - vodní hospodářství</t>
  </si>
  <si>
    <t>31, 32 - vzdělávání a školské služby</t>
  </si>
  <si>
    <t>OŠK</t>
  </si>
  <si>
    <t xml:space="preserve">               Májová</t>
  </si>
  <si>
    <t xml:space="preserve">               Riegrova</t>
  </si>
  <si>
    <t xml:space="preserve">               Liliová</t>
  </si>
  <si>
    <t xml:space="preserve">               Klostermannova</t>
  </si>
  <si>
    <t xml:space="preserve">                Školní</t>
  </si>
  <si>
    <t xml:space="preserve">                Na Stráni</t>
  </si>
  <si>
    <t xml:space="preserve">                Na Pěšině</t>
  </si>
  <si>
    <t xml:space="preserve">                Máchovo nám.</t>
  </si>
  <si>
    <t xml:space="preserve">                Kosmonautů</t>
  </si>
  <si>
    <t xml:space="preserve">                Komenského </t>
  </si>
  <si>
    <t xml:space="preserve">                Kamenická</t>
  </si>
  <si>
    <t xml:space="preserve">                Březová</t>
  </si>
  <si>
    <t xml:space="preserve">                Míru </t>
  </si>
  <si>
    <t xml:space="preserve">                Vojanova </t>
  </si>
  <si>
    <t xml:space="preserve">               Jungmannova</t>
  </si>
  <si>
    <t xml:space="preserve">               Sládkova </t>
  </si>
  <si>
    <t>33 - kultura</t>
  </si>
  <si>
    <t xml:space="preserve">                  ostatní</t>
  </si>
  <si>
    <t xml:space="preserve">    obnova kulturních památek</t>
  </si>
  <si>
    <t>34 - tělovýchova a zájmová činnost</t>
  </si>
  <si>
    <t>3545,5108,5109,3547</t>
  </si>
  <si>
    <t>35 - zdravotnictví</t>
  </si>
  <si>
    <t>OSV</t>
  </si>
  <si>
    <t>36 - bydlení, komunální služby a územní rozvoj</t>
  </si>
  <si>
    <t>0902,0911</t>
  </si>
  <si>
    <t>OSÚ</t>
  </si>
  <si>
    <t>5452,2260,5450,5145 atd.</t>
  </si>
  <si>
    <t xml:space="preserve">    provoz</t>
  </si>
  <si>
    <t>PRIM</t>
  </si>
  <si>
    <t xml:space="preserve">    platy</t>
  </si>
  <si>
    <t>37 - ochrana životního prostředí</t>
  </si>
  <si>
    <t>2117,3557,2217</t>
  </si>
  <si>
    <t>3560,3562,3563</t>
  </si>
  <si>
    <t>43 - sociální služby</t>
  </si>
  <si>
    <t>6255,6257,6258,6292</t>
  </si>
  <si>
    <t>6245,6247,7813 atd.</t>
  </si>
  <si>
    <t>52 - civilní připravenost na krizové stavy</t>
  </si>
  <si>
    <t>53 - bezpečnost a veřejný pořádek</t>
  </si>
  <si>
    <t>55 - požární ochrana</t>
  </si>
  <si>
    <t>61 - všeobecná veřejná správa</t>
  </si>
  <si>
    <t>5242,5245 atd.</t>
  </si>
  <si>
    <t>X,5234</t>
  </si>
  <si>
    <t>9003-9007</t>
  </si>
  <si>
    <t>63 - finanční operace</t>
  </si>
  <si>
    <t>64 - ostatní činnosti</t>
  </si>
  <si>
    <t>PROVOZNÍ VÝDAJE CELKEM</t>
  </si>
  <si>
    <t>Třída 3 - kapitálové příjmy</t>
  </si>
  <si>
    <t xml:space="preserve">   bytové hospodářství - prodej bytů</t>
  </si>
  <si>
    <t xml:space="preserve">   prodej pozemků a ostatní</t>
  </si>
  <si>
    <t>KAPITÁLOVÉ PŘÍJMY CELKEM</t>
  </si>
  <si>
    <t>Paragraf</t>
  </si>
  <si>
    <t>Kapitálový rozpočet - příjmy</t>
  </si>
  <si>
    <t>Třída 8 - financování</t>
  </si>
  <si>
    <t>FINANCOVÁNÍ CELKEM</t>
  </si>
  <si>
    <t xml:space="preserve">             (v tis. Kč)</t>
  </si>
  <si>
    <t>Položka</t>
  </si>
  <si>
    <t>Zodpovědný</t>
  </si>
  <si>
    <t xml:space="preserve">   daň z příjmů fyzických osob ze samostatné výdělečné činnosti</t>
  </si>
  <si>
    <t>Org.</t>
  </si>
  <si>
    <t xml:space="preserve">                 dotace nájemci SD Střelnice</t>
  </si>
  <si>
    <t xml:space="preserve">   odvod z loterií a podobných her kromě výherních hracích přístrojů</t>
  </si>
  <si>
    <t xml:space="preserve">   nebytové hospodářství - služby</t>
  </si>
  <si>
    <t xml:space="preserve">   komunální služby - ostatní majetek - plakát. plochy</t>
  </si>
  <si>
    <t xml:space="preserve">   odvod z loterií - dílčí odvod z VHP</t>
  </si>
  <si>
    <t xml:space="preserve">   nájemné za vývěsní skříňky MAD</t>
  </si>
  <si>
    <t>zvláštní veterinární péče</t>
  </si>
  <si>
    <t>lesní hospodářství a myslivost</t>
  </si>
  <si>
    <t xml:space="preserve">Lesní úřad Děčín, p. o. </t>
  </si>
  <si>
    <t>silnice, komunikace</t>
  </si>
  <si>
    <t xml:space="preserve">ostatní zál. pozemních komunikací </t>
  </si>
  <si>
    <t xml:space="preserve">ostatní záležitosti v silniční dopravě </t>
  </si>
  <si>
    <t>převoz, přístavní můstky</t>
  </si>
  <si>
    <t>mateřské školy</t>
  </si>
  <si>
    <t>základní školy</t>
  </si>
  <si>
    <t>školní jídelny</t>
  </si>
  <si>
    <t>ostatní záležitosti vzdělávání</t>
  </si>
  <si>
    <t>divadelní činnost</t>
  </si>
  <si>
    <t>činnosti knihovnické</t>
  </si>
  <si>
    <t>ostatní záležitosti kultury</t>
  </si>
  <si>
    <t>Zámek Děčín. p.o.</t>
  </si>
  <si>
    <t>zachování a obnova kulturních památek</t>
  </si>
  <si>
    <t>sportovní zařízení</t>
  </si>
  <si>
    <t xml:space="preserve">ostatní tělovýchovná činnost </t>
  </si>
  <si>
    <t>využití volného času dětí a mládeže</t>
  </si>
  <si>
    <t>sociální fond</t>
  </si>
  <si>
    <t>Stomatologická péče</t>
  </si>
  <si>
    <t>Lékařská služba první pomoci</t>
  </si>
  <si>
    <t>bytové hospodářství</t>
  </si>
  <si>
    <t>veřejné osvětlení</t>
  </si>
  <si>
    <t>pohřebnictví</t>
  </si>
  <si>
    <t>územní plánování</t>
  </si>
  <si>
    <t>komunální služby</t>
  </si>
  <si>
    <t>sběr a svoz nebezpečných odpadů</t>
  </si>
  <si>
    <t>sběr a svoz komunálních odpadů</t>
  </si>
  <si>
    <t>sběr a svoz ostatních odpadů</t>
  </si>
  <si>
    <t>využívání a zneškodňování kom. odpadů</t>
  </si>
  <si>
    <t>ostatní nakládání s odpady</t>
  </si>
  <si>
    <t>monitoring půdy a podzemní vody</t>
  </si>
  <si>
    <t>ochrana druhů a stanovišť</t>
  </si>
  <si>
    <t xml:space="preserve">monitoring skal </t>
  </si>
  <si>
    <t>péče o vzhled obcí a veřejnou zeleň</t>
  </si>
  <si>
    <t>ostatní činnost k ochraně přírody a krajiny</t>
  </si>
  <si>
    <t>sociální péče a pomoc mládeži</t>
  </si>
  <si>
    <t>ostatní sociální péče</t>
  </si>
  <si>
    <t>Centra sociálních rehabilitačních služeb</t>
  </si>
  <si>
    <t>ostatní služby a činnosti v oblasti sociální péče</t>
  </si>
  <si>
    <t>ochrana obyvatelstva</t>
  </si>
  <si>
    <t>činnost orgánů krizového řízení na úz. úrovni</t>
  </si>
  <si>
    <t>ostatní správa v oblasti krizového řízení</t>
  </si>
  <si>
    <t>záležitosti krizového řízení jinde nezařazené</t>
  </si>
  <si>
    <t>městská policie</t>
  </si>
  <si>
    <t>požární ochrana</t>
  </si>
  <si>
    <t>zastupitelstva obcí</t>
  </si>
  <si>
    <t>činnost místní správy</t>
  </si>
  <si>
    <t>ostatní finanční operace</t>
  </si>
  <si>
    <t>ostatní činnosti jinde nezařazené</t>
  </si>
  <si>
    <t>31 - Příjmy z prodeje dlouhodobého majetku a ostatní kapitálové příjmy</t>
  </si>
  <si>
    <t xml:space="preserve">změna stavu krátkodobých prostředků </t>
  </si>
  <si>
    <t>dlouhodobé přijaté půjčené prostředky</t>
  </si>
  <si>
    <t>uhrazené splátky dlouhodobých přijatých půjček - splátka úvěru ČS,a.s.</t>
  </si>
  <si>
    <t xml:space="preserve">pitná voda </t>
  </si>
  <si>
    <t xml:space="preserve">čištění odpadních vod </t>
  </si>
  <si>
    <t>úpravy vodních toků, oprava břehů</t>
  </si>
  <si>
    <t>nádrže, rybníky, odvodňovací zařízení</t>
  </si>
  <si>
    <t xml:space="preserve">    osobní lodní doprava</t>
  </si>
  <si>
    <t xml:space="preserve">    opravy a údržba MK, mostků, propustků</t>
  </si>
  <si>
    <t xml:space="preserve">    zimní údržba komunikací, čištění města</t>
  </si>
  <si>
    <t xml:space="preserve">    provoz parkovacích automatů</t>
  </si>
  <si>
    <t xml:space="preserve">    odtahy autovraků</t>
  </si>
  <si>
    <t xml:space="preserve">    BESIP - dopravní značení aj.</t>
  </si>
  <si>
    <t xml:space="preserve">    znalecké posudky</t>
  </si>
  <si>
    <t xml:space="preserve">    dopravní světelná signalizace</t>
  </si>
  <si>
    <t xml:space="preserve">    pohotovostní služby</t>
  </si>
  <si>
    <t xml:space="preserve">    převoz Dolní Žleb</t>
  </si>
  <si>
    <t xml:space="preserve">    přístavní můstky</t>
  </si>
  <si>
    <t xml:space="preserve">    čištění odpadních vod</t>
  </si>
  <si>
    <t xml:space="preserve">    úpravy vodních toků, oprava břehů</t>
  </si>
  <si>
    <t xml:space="preserve">    provoz školských zařízení a jiné</t>
  </si>
  <si>
    <t xml:space="preserve">    příspěvky PO</t>
  </si>
  <si>
    <t xml:space="preserve">    provoz MŠ</t>
  </si>
  <si>
    <t xml:space="preserve">    příspěvek MŠ:</t>
  </si>
  <si>
    <t xml:space="preserve">    provoz ZŠ</t>
  </si>
  <si>
    <t xml:space="preserve">    příspěvek ZŠ:</t>
  </si>
  <si>
    <t xml:space="preserve">    příspěvek ŠJ:</t>
  </si>
  <si>
    <t xml:space="preserve">     pedagogické centrum</t>
  </si>
  <si>
    <t xml:space="preserve">    Městské divadlo Děčín, p. o.</t>
  </si>
  <si>
    <t xml:space="preserve">    Městská knihovna Děčín, p. o.</t>
  </si>
  <si>
    <t xml:space="preserve">    ostatní kulturní činnost</t>
  </si>
  <si>
    <t xml:space="preserve">    kronika</t>
  </si>
  <si>
    <t xml:space="preserve">    městské slavnosti</t>
  </si>
  <si>
    <t xml:space="preserve">    rezervační systém</t>
  </si>
  <si>
    <t xml:space="preserve">    Zámek Děčín, p. o.</t>
  </si>
  <si>
    <t xml:space="preserve">    Děčínská sportovní, p. o.</t>
  </si>
  <si>
    <t xml:space="preserve">    Zimní stadion - dotace na provoz</t>
  </si>
  <si>
    <t xml:space="preserve">    Sportovní hala Maroldova - dotace na provoz</t>
  </si>
  <si>
    <t xml:space="preserve">    koupaliště Nebočady - dotace</t>
  </si>
  <si>
    <t xml:space="preserve">    z toho - projekty, průběžná podpora</t>
  </si>
  <si>
    <t xml:space="preserve">    Dům dětí a mládeže Děčín, p. o.</t>
  </si>
  <si>
    <t xml:space="preserve">    vratky přeplatků KC, cen za VB, a jiné</t>
  </si>
  <si>
    <t xml:space="preserve">    úhrady za el. energii</t>
  </si>
  <si>
    <t xml:space="preserve">    opravy veřejného osvětlení včetně PD</t>
  </si>
  <si>
    <t xml:space="preserve">    pohřby bez pozůstalých </t>
  </si>
  <si>
    <t xml:space="preserve">    údržba hřbitovů</t>
  </si>
  <si>
    <t xml:space="preserve">    pořízení a změny ÚP a ÚAP</t>
  </si>
  <si>
    <t xml:space="preserve">    ostatní (SEA, studie, posudky, PD aj.)</t>
  </si>
  <si>
    <t xml:space="preserve">    ekologické WC</t>
  </si>
  <si>
    <t xml:space="preserve">    provoz tržnice vč. nájemného</t>
  </si>
  <si>
    <t xml:space="preserve">    geoplány, výpisy, znalecké posudky</t>
  </si>
  <si>
    <t xml:space="preserve">    ostatní majetek</t>
  </si>
  <si>
    <t xml:space="preserve">               provoz WC včetně MO</t>
  </si>
  <si>
    <t xml:space="preserve">    Středisko městských služeb Děčín</t>
  </si>
  <si>
    <t xml:space="preserve">      provoz</t>
  </si>
  <si>
    <t xml:space="preserve">      platy</t>
  </si>
  <si>
    <t xml:space="preserve">      odvody  SP a ZP</t>
  </si>
  <si>
    <t xml:space="preserve">    znalecké posudky, studie</t>
  </si>
  <si>
    <t xml:space="preserve">    jarní úklid, asanace skládek, úklid okolo sběrných nádob</t>
  </si>
  <si>
    <t xml:space="preserve">    provoz skládky Orlík III (monitoring aj.)</t>
  </si>
  <si>
    <t xml:space="preserve">     Zoologická zahrada Děčín, p. o.</t>
  </si>
  <si>
    <t xml:space="preserve">    údržba zeleně</t>
  </si>
  <si>
    <t xml:space="preserve">    údržba veřejných prostranství, dětské koutky aj.</t>
  </si>
  <si>
    <t xml:space="preserve">    Centrum sociálních služeb Děčín , p.o.</t>
  </si>
  <si>
    <t xml:space="preserve">    vyklizení bytů po zemřelých aj.</t>
  </si>
  <si>
    <t xml:space="preserve">    odvody SP a ZP</t>
  </si>
  <si>
    <t xml:space="preserve">    požární ochrana - zaj. fin. krytí vybr. výdajů na JSDH</t>
  </si>
  <si>
    <t xml:space="preserve">    z toho: Spolupráce při řešení krizových situací na řece Labi</t>
  </si>
  <si>
    <t xml:space="preserve">    požární ochrana </t>
  </si>
  <si>
    <t xml:space="preserve">    odměny</t>
  </si>
  <si>
    <t xml:space="preserve">     platy</t>
  </si>
  <si>
    <t xml:space="preserve">     odvody SP a ZP</t>
  </si>
  <si>
    <t xml:space="preserve">     provoz správy</t>
  </si>
  <si>
    <t xml:space="preserve">     sociální fond</t>
  </si>
  <si>
    <t xml:space="preserve">     příspěvky sdružením</t>
  </si>
  <si>
    <t xml:space="preserve">     ostatní</t>
  </si>
  <si>
    <t xml:space="preserve">    Sportovní hala ul. Práce - dotace, mandátní odměna aj.</t>
  </si>
  <si>
    <t xml:space="preserve">    opravy sportovních zařízení v majetku města, úhrady el. energie aj.</t>
  </si>
  <si>
    <t xml:space="preserve">    z toho: opravy a údržba včetně opěrných zdí, provoz, úhrady el. energie</t>
  </si>
  <si>
    <t>TAJ - KŘ</t>
  </si>
  <si>
    <t>TAJ - PAP</t>
  </si>
  <si>
    <t xml:space="preserve">    mezinárodní hudební festival  </t>
  </si>
  <si>
    <t>Název akce</t>
  </si>
  <si>
    <t>2. akce ostatní</t>
  </si>
  <si>
    <t xml:space="preserve">   miniškolka                                                                                        </t>
  </si>
  <si>
    <t xml:space="preserve">    příspěvek neziskovým organizacím, dotace na podporu rodiny       </t>
  </si>
  <si>
    <t>Provoz veřejné železniční dopravy</t>
  </si>
  <si>
    <t xml:space="preserve">   obnovení provozu trati č. 132</t>
  </si>
  <si>
    <t xml:space="preserve">     platba DPH</t>
  </si>
  <si>
    <t xml:space="preserve">     projekt  Podporou trhu práce k vyšší atraktivitě regionu Děčínska</t>
  </si>
  <si>
    <t>na r. 2014</t>
  </si>
  <si>
    <t xml:space="preserve">   Městský rezervační systém</t>
  </si>
  <si>
    <t>OMH/OPO</t>
  </si>
  <si>
    <t xml:space="preserve">   provoz vnitrozemské plavby</t>
  </si>
  <si>
    <t>ostatní záležitosti sociálních věcí a politiky zaměstnanosti</t>
  </si>
  <si>
    <t xml:space="preserve">    komunitní plánování</t>
  </si>
  <si>
    <t xml:space="preserve">   komunální služby a územní rozvoj jinde nezařazené - náklady řízení</t>
  </si>
  <si>
    <t>Liniová zeleň</t>
  </si>
  <si>
    <t xml:space="preserve">   komunikace - parkovací karty</t>
  </si>
  <si>
    <t xml:space="preserve">                Dr. Miroslava Tyrše</t>
  </si>
  <si>
    <t xml:space="preserve">                - podpora divácky a mediálně atraktivních sportů</t>
  </si>
  <si>
    <t xml:space="preserve">                  z toho:</t>
  </si>
  <si>
    <t xml:space="preserve">                  basketbal</t>
  </si>
  <si>
    <t xml:space="preserve">                  hokej</t>
  </si>
  <si>
    <t xml:space="preserve">                  fotbal</t>
  </si>
  <si>
    <t xml:space="preserve">                  box                           </t>
  </si>
  <si>
    <t xml:space="preserve">        projekt Efektivní úřad</t>
  </si>
  <si>
    <t xml:space="preserve">        projekt  Podporou trhu práce k vyšší atraktivitě regionu Děčínska</t>
  </si>
  <si>
    <t xml:space="preserve">        projekt Spolupráce při řešení krizových situací na Labi</t>
  </si>
  <si>
    <t xml:space="preserve">        projekt Podpora sociálně znevýhodněných osob v SMS</t>
  </si>
  <si>
    <t xml:space="preserve">      z toho: projekt Podpora sociálně znevýhodněných osob v SMS</t>
  </si>
  <si>
    <t xml:space="preserve">        projekt Od analýz ke koordinaci sociálních služeb v Děčíně</t>
  </si>
  <si>
    <t xml:space="preserve">    projekt Od analýz ke koordinaci sociálních služeb v Děčíně</t>
  </si>
  <si>
    <t xml:space="preserve">        projekt Elektronizace služeb statutárního města Děčín</t>
  </si>
  <si>
    <t xml:space="preserve">    propagační činnost, rozvojové záměry aj.</t>
  </si>
  <si>
    <t xml:space="preserve">    Fotbalový stadion ul. Práce a Sportovní areál Máchovka - dotace na provoz</t>
  </si>
  <si>
    <t>Elektronizace služeb statutárního města Děčín</t>
  </si>
  <si>
    <t>Velkoplošná oprava MK Dělnická, VO a nasvícený přechod</t>
  </si>
  <si>
    <t>Financování</t>
  </si>
  <si>
    <t>RM</t>
  </si>
  <si>
    <t>Upravený rozpočet statutárního města Děčín v r. 2014</t>
  </si>
  <si>
    <t>Provozní rozpočet - výdaje</t>
  </si>
  <si>
    <t>KAPITÁLOVÉ VÝDAJE CELKEM</t>
  </si>
  <si>
    <t>Úroky z dlouhodobého úvěru aj.</t>
  </si>
  <si>
    <t>3. Úroky z dlouhodobého úvěru aj.</t>
  </si>
  <si>
    <t>Stavební úpravy kaple Nejsvětější trojice v Nebočadech</t>
  </si>
  <si>
    <t>Úprava objektu Březová č.p.33 na MŠ</t>
  </si>
  <si>
    <t>b) zahajované akce</t>
  </si>
  <si>
    <t>a) rozestavěné akce</t>
  </si>
  <si>
    <t>IPRM, IOP Revitalizace veřejného prostranství</t>
  </si>
  <si>
    <t>1. IPRM financováno z úvěru</t>
  </si>
  <si>
    <t>Stavební investice</t>
  </si>
  <si>
    <t>Strojní investice</t>
  </si>
  <si>
    <t>Kapitálový rozpočet - výdaje</t>
  </si>
  <si>
    <t>Rekonstrukce domova pro seniory, Kamenická ul., Děčín II</t>
  </si>
  <si>
    <t>rozdíl mezi příjmy a výdaji</t>
  </si>
  <si>
    <t>FINANCOVÁNÍ , tj.</t>
  </si>
  <si>
    <t>VÝDAJE CELKEM</t>
  </si>
  <si>
    <t xml:space="preserve">         úroky z dlouhodobého úvěru aj., rezerva</t>
  </si>
  <si>
    <t xml:space="preserve">         zahajované akce </t>
  </si>
  <si>
    <t xml:space="preserve">         rozestavěné akce</t>
  </si>
  <si>
    <t xml:space="preserve">         strojní akce</t>
  </si>
  <si>
    <t>z toho:</t>
  </si>
  <si>
    <t>Kapitálové výdaje (vč. velkých oprav) celkem</t>
  </si>
  <si>
    <t>Provozní výdaje</t>
  </si>
  <si>
    <t>PŘÍJMY CELKEM</t>
  </si>
  <si>
    <t xml:space="preserve">         investiční transfery</t>
  </si>
  <si>
    <t xml:space="preserve">         příjmy z prodeje majetku</t>
  </si>
  <si>
    <t>Kapitálové příjmy</t>
  </si>
  <si>
    <t xml:space="preserve">         dotace</t>
  </si>
  <si>
    <t xml:space="preserve">         nedaňové příjmy</t>
  </si>
  <si>
    <t xml:space="preserve">         daňové příjmy</t>
  </si>
  <si>
    <t>Provozní příjmy</t>
  </si>
  <si>
    <t>Ukazatel</t>
  </si>
  <si>
    <t xml:space="preserve">Rekapitulace </t>
  </si>
  <si>
    <t xml:space="preserve">     z toho:</t>
  </si>
  <si>
    <t>PRIM - KŘ</t>
  </si>
  <si>
    <t>Revitalizace Krokova ul.</t>
  </si>
  <si>
    <t>Zajištění skalních výchozů Děčín - Prostřední Žleb</t>
  </si>
  <si>
    <t xml:space="preserve">        platy</t>
  </si>
  <si>
    <t xml:space="preserve">        odvody SP a ZP</t>
  </si>
  <si>
    <t xml:space="preserve">        školení, cestovné</t>
  </si>
  <si>
    <t xml:space="preserve">     provoz (úřad)</t>
  </si>
  <si>
    <t xml:space="preserve">     platy (úřad)</t>
  </si>
  <si>
    <t xml:space="preserve">     platy (projekty):</t>
  </si>
  <si>
    <t xml:space="preserve">     provoz (projekty):</t>
  </si>
  <si>
    <t xml:space="preserve">     odvody SP a ZP (úřad)</t>
  </si>
  <si>
    <t xml:space="preserve">     odvody SP a ZP (projekty):</t>
  </si>
  <si>
    <t>provozního a kapitálového rozpočtu na r. 2014</t>
  </si>
  <si>
    <t>Obnova vozovky I/13 Děčín, ul. Kamenická, Objekt 2</t>
  </si>
  <si>
    <t xml:space="preserve">   z toho: odvod z loterií a podobných her kromě z výherních hracích přístrojů</t>
  </si>
  <si>
    <t>Bezbariérové úpravy ZŠ Máchovo náměstí</t>
  </si>
  <si>
    <t>5242,5245,5251 atd.</t>
  </si>
  <si>
    <t>5108,5109,3547</t>
  </si>
  <si>
    <t>0902</t>
  </si>
  <si>
    <t>5244,5450,5452 atd.</t>
  </si>
  <si>
    <t>6257,6258,6260</t>
  </si>
  <si>
    <t xml:space="preserve">     školení, cestovné aj.</t>
  </si>
  <si>
    <t>6010,6243,6244</t>
  </si>
  <si>
    <t xml:space="preserve">   daň z nemovitých věcí</t>
  </si>
  <si>
    <t>finanční vypořádání se SR za rok 2013</t>
  </si>
  <si>
    <t>zapojení poplatků za znečišťování ŽP</t>
  </si>
  <si>
    <t>2110,2114,2115</t>
  </si>
  <si>
    <t>Městská knihovna - zvýšení příspěvku na investice</t>
  </si>
  <si>
    <t>Zvýšení ochrany budovy knihovny při nebezpeční vznikajícím v souv. s povodněmi</t>
  </si>
  <si>
    <t>Dopravní hřiště - zapojení daru (Arnika Děčín)</t>
  </si>
  <si>
    <t xml:space="preserve">    OSV - zapojení darů pro sociální účely</t>
  </si>
  <si>
    <t>3560,3562,3563,5888</t>
  </si>
  <si>
    <t>Veř.osvětlení Polabí,Smetan. nábř.,Labská a Nerudova ul.-odstranění povod. škod</t>
  </si>
  <si>
    <t>Fotbalový stadion Děčín - oprava po povodni 2013</t>
  </si>
  <si>
    <t>Cyklostezka pod zámkem - oprava po povodni 2013</t>
  </si>
  <si>
    <t>Oprava městské knihovny - povodně 2013</t>
  </si>
  <si>
    <t>Cyklostezka Pr. Žleb-Čertova Voda - oprava po povodni 2013</t>
  </si>
  <si>
    <t>Cyklostezka D. Žleb-hranice SRN - oprava po povodni 2013</t>
  </si>
  <si>
    <t>Pořízení mobilní chatky jako zázemí pro převoz D. Žleb</t>
  </si>
  <si>
    <t xml:space="preserve">    podpora bydlení 2013 - krizový stav</t>
  </si>
  <si>
    <t>8248</t>
  </si>
  <si>
    <t xml:space="preserve">   výkon pěstounské péče</t>
  </si>
  <si>
    <t>Děčín - k.ú. Děčín, p.p.č. 668 - sanace skalního masivu (Šibeniční vrch)</t>
  </si>
  <si>
    <t>Děčín, Prostřední Žleb, ul. Pod Svahem</t>
  </si>
  <si>
    <t>Oprava komunikace V Kolonii</t>
  </si>
  <si>
    <t>Stavba dětského hřiště na p.p.č. 555/2 Pr. Žleb</t>
  </si>
  <si>
    <t>Podzemní kontejnery Děčín IV a Děčín I</t>
  </si>
  <si>
    <t>Přístavba garáže hasičské zbrojnice Boletice</t>
  </si>
  <si>
    <t xml:space="preserve">     školení, cestovné aj. (úřad)</t>
  </si>
  <si>
    <t xml:space="preserve">     školení, cestovné aj. (projekty):</t>
  </si>
  <si>
    <t xml:space="preserve">    hospodářská činnost - posílení rozpočtu</t>
  </si>
  <si>
    <t>Revitalizace tržiště</t>
  </si>
  <si>
    <t>MŠ Krásný Studenec - vybudování ČOV - havarijní stav septiku v MŠ</t>
  </si>
  <si>
    <t>PD - Revitalizace prostoru při ulici Tyršova v Děčíně I</t>
  </si>
  <si>
    <t>Zprac. projektové dokumentace na výstavbu výtahu v DDM Teplická</t>
  </si>
  <si>
    <t>Topení budovy A1 - havarijní stav</t>
  </si>
  <si>
    <t>Nová okna budova B1</t>
  </si>
  <si>
    <t>Obnova vozového parku</t>
  </si>
  <si>
    <t>PD parkování Bynov</t>
  </si>
  <si>
    <t>Městské divadlo - oprava střechy a zateplení podlahy</t>
  </si>
  <si>
    <t>Kino Sněžník - oprava podlahy a zateplení</t>
  </si>
  <si>
    <t xml:space="preserve">    údržba škol</t>
  </si>
  <si>
    <t>Rezerva</t>
  </si>
  <si>
    <t>Ostatní neinvestiční přijaté transfery ze SR</t>
  </si>
  <si>
    <t xml:space="preserve">   Výkon pěstounské péče</t>
  </si>
  <si>
    <t xml:space="preserve">   Asistent prevence kriminality MP</t>
  </si>
  <si>
    <t xml:space="preserve">   Úřad práce</t>
  </si>
  <si>
    <t>Neinvestiční transfery od krajů</t>
  </si>
  <si>
    <t xml:space="preserve">   Zabezpečení lékařské pohotovostní služby</t>
  </si>
  <si>
    <t>5242,5234 aj.</t>
  </si>
  <si>
    <t>5242 aj.</t>
  </si>
  <si>
    <t xml:space="preserve">   přijaté pojistné náhrady</t>
  </si>
  <si>
    <t>Výkupy pozemků</t>
  </si>
  <si>
    <t xml:space="preserve">   Zámecké interiéry v Sasku a v Čechách Cíl 3</t>
  </si>
  <si>
    <t xml:space="preserve">   Racionální úřad</t>
  </si>
  <si>
    <t xml:space="preserve">   Specifické vzdělávání pracovníků CSS</t>
  </si>
  <si>
    <t xml:space="preserve">   Od analýz ke koordinaci sociálních služeb v Děčíně</t>
  </si>
  <si>
    <t>39 - ostatní činnosti související se službami pro obyvatelstvo</t>
  </si>
  <si>
    <t xml:space="preserve">Meziobecní spolupráce v ČR </t>
  </si>
  <si>
    <t xml:space="preserve">   Sociálně právní ochrana dětí</t>
  </si>
  <si>
    <t xml:space="preserve">   Podporou trhu práce k vyšší aktraktivitě regionu Děčínska</t>
  </si>
  <si>
    <t xml:space="preserve">   komunální služby a územní rozvoj jinde nezařazené - vstupné z veřejných WC</t>
  </si>
  <si>
    <t>Oprava zábradlí na Tyršově mostě, SO-100</t>
  </si>
  <si>
    <t xml:space="preserve">      školení, cestovné</t>
  </si>
  <si>
    <t xml:space="preserve">        projekt Úřad otevřený veřejnosti</t>
  </si>
  <si>
    <t xml:space="preserve">Prodloužení komunikace Ovocná ul. </t>
  </si>
  <si>
    <t>ŠJ a ŠD Sládkova ul. - zateplení objektu</t>
  </si>
  <si>
    <t>MŠ Na Pěšině - zateplení objeku</t>
  </si>
  <si>
    <t>ZŠ Na Pěšině - zateplení objeku</t>
  </si>
  <si>
    <t>Veřejné osvětlení ul. Popovická, Děčín VI</t>
  </si>
  <si>
    <t>Opravy MK, mostků a opěrných zdí z Fondu Solidarity EU</t>
  </si>
  <si>
    <t xml:space="preserve">   přijaté dary</t>
  </si>
  <si>
    <t>Dočasné zajištění skalního bloku na Šibeničním vrch</t>
  </si>
  <si>
    <t xml:space="preserve">    v tom: na dovybavení Domova pro seniory</t>
  </si>
  <si>
    <t>8222, 8223</t>
  </si>
  <si>
    <t>cestovní ruch</t>
  </si>
  <si>
    <t>Protipovodňová opatření levého břehu řeky Labe - studie proveditelnosti</t>
  </si>
  <si>
    <t xml:space="preserve">     z toho - Zámek Děčín, p. o. - projekt Cíl 3</t>
  </si>
  <si>
    <t>Neinvestiční transfery přijaté od státních fondů</t>
  </si>
  <si>
    <t xml:space="preserve">   Liniová zeleň</t>
  </si>
  <si>
    <t xml:space="preserve">   Protidrogová politika CSS Děčín</t>
  </si>
  <si>
    <t xml:space="preserve">   Hranice 550. výroční podepsání Chebské smlouvy</t>
  </si>
  <si>
    <t xml:space="preserve">   Činnost odborného lesního hospodáře</t>
  </si>
  <si>
    <t xml:space="preserve">   Městská knihovna - zajištění výkonu regionálních funkcí knihoven v roce 2014</t>
  </si>
  <si>
    <t xml:space="preserve">   ZŠ Máchovo - Vzdělávání pro konkurenceschopnost</t>
  </si>
  <si>
    <t>Třída 4 - investiční dotace</t>
  </si>
  <si>
    <t>Ostatní investiční transfery ze státního rozpočtu</t>
  </si>
  <si>
    <t xml:space="preserve">   2. část - Revitalizace sídliště Děčín III - Staré Město</t>
  </si>
  <si>
    <t xml:space="preserve">   z toho : 2. část - Revitalizace sídliště Děčín III - Staré Město</t>
  </si>
  <si>
    <t xml:space="preserve">Cesta do Nebíčka-via ferrata v masivu Pastýřské stěny </t>
  </si>
  <si>
    <t>ZŠ Březová-nákup smaž.pánve,el.mandlu a her.soustavy na zahradu MŠ Rakovnická</t>
  </si>
  <si>
    <t>Veřejné osvětlení Děčín-Chmelnice</t>
  </si>
  <si>
    <t>SMS - nákup mulčovače a sekačky</t>
  </si>
  <si>
    <t>SMS</t>
  </si>
  <si>
    <t>Zasedací místnost v bývalé knihovně Raisova</t>
  </si>
  <si>
    <t>Rekonstrukce č.p. 445, k.ú. Děčín, ul. 17. listopadu</t>
  </si>
  <si>
    <t>Oprava objektu SD Střelnice</t>
  </si>
  <si>
    <t>Údržba veřejných prostranství, dětské koutky aj.</t>
  </si>
  <si>
    <t xml:space="preserve">        provoz</t>
  </si>
  <si>
    <t xml:space="preserve">        z toho: projekt Spolupráce při řešení krizových situací na řece Labi</t>
  </si>
  <si>
    <t>Provozní rozpočet - příjmy</t>
  </si>
  <si>
    <t xml:space="preserve">    z toho:</t>
  </si>
  <si>
    <t xml:space="preserve">    cestovné</t>
  </si>
  <si>
    <t xml:space="preserve">    v tom: dotace na studii proveditelnosti variant přeložky I/13</t>
  </si>
  <si>
    <t>Neinvestiční transfery z všeobecné pokladní správy SR</t>
  </si>
  <si>
    <t>Volby do Evropského parlamentu ČR 2014</t>
  </si>
  <si>
    <t xml:space="preserve">   Zabezpečení provozu K-centra</t>
  </si>
  <si>
    <t xml:space="preserve">   Akreditované vzdělávání zaměstnanců CSS</t>
  </si>
  <si>
    <t xml:space="preserve">   Podpora sociálně znevýh. osob v SMS</t>
  </si>
  <si>
    <t xml:space="preserve">   Následná péče Děčín</t>
  </si>
  <si>
    <t xml:space="preserve">   Rozvoj dětského čtenářství</t>
  </si>
  <si>
    <t xml:space="preserve">   Výdaje jednotek sboru dobrovolných hasičů</t>
  </si>
  <si>
    <t>5275, 5276</t>
  </si>
  <si>
    <t>Informační technologie</t>
  </si>
  <si>
    <t xml:space="preserve">    infocentrum</t>
  </si>
  <si>
    <t xml:space="preserve">           v tom využití příjmů z popl. za rekreační pobyt a z ubytovací kapacity </t>
  </si>
  <si>
    <t xml:space="preserve">Analýza rizik na p.p.č. 862/2, 863/9 a 607 k.ú. Horní Oldřichov </t>
  </si>
  <si>
    <t>k 17.7.2014</t>
  </si>
  <si>
    <t>Lokální opravy náhonu Zámeckého rybníka</t>
  </si>
  <si>
    <t>Oprava střechy kaple Folknáře</t>
  </si>
  <si>
    <t>Upgrade stávajícího softwaru a hardwaru odbav. systému v plaveckém areálu</t>
  </si>
  <si>
    <t>PD na rekonstrukci ZŠ Dr. Tyrše</t>
  </si>
  <si>
    <t xml:space="preserve">   prodej služebních vozidel</t>
  </si>
  <si>
    <t>Pořízení kamery pro monitoring VIA FERRATY</t>
  </si>
  <si>
    <t>Oprava fasády ŠD Klostermannova</t>
  </si>
  <si>
    <t>Rekonstrukce domova pro seniory, Kamenická ul., Děčín II - vícepráce</t>
  </si>
  <si>
    <t>PD na revitalizaci parku domova pro seniory Kamenická ul., Děčín II</t>
  </si>
  <si>
    <t>MŠ Děčín III, Rakovnická ul. 306/17 - zateplení obvod. pláště a výměna výplní otvorů</t>
  </si>
  <si>
    <t>Stav k 30. 8. 2014</t>
  </si>
  <si>
    <t>k 30.8. 2014</t>
  </si>
  <si>
    <t>k 26.8.2014</t>
  </si>
  <si>
    <t xml:space="preserve">   Program prevence kriminality v roce 2014</t>
  </si>
  <si>
    <t xml:space="preserve">   Úhrada zvýš. nákladů na výsadbu minim. podílu meliorač. a zpevň. dřevin</t>
  </si>
  <si>
    <t xml:space="preserve">   Efektivní úřad</t>
  </si>
  <si>
    <t xml:space="preserve">   Dotační program "Sport 2014"</t>
  </si>
  <si>
    <t xml:space="preserve">   ZŠ Míru, ZŠ Březová - prevence rizikového chování v Ústeckém kraji v r. 2014</t>
  </si>
  <si>
    <t xml:space="preserve">   Dance Děčín</t>
  </si>
  <si>
    <t xml:space="preserve">   daň z příjmů právnických osob za město</t>
  </si>
  <si>
    <t xml:space="preserve">     prevence kriminality:</t>
  </si>
  <si>
    <t xml:space="preserve">   Městské slavnosti Děčín 2014</t>
  </si>
  <si>
    <t xml:space="preserve">   Elektronizace služeb SM Děčín</t>
  </si>
  <si>
    <t xml:space="preserve">   Republikové finále ve vybíjené žáků ZŠ</t>
  </si>
  <si>
    <t xml:space="preserve">                Soukromá ZŠ a MŠ Svět</t>
  </si>
  <si>
    <t xml:space="preserve">                Křesťanská ZŠ Nativity</t>
  </si>
  <si>
    <t>č. 137 - 164</t>
  </si>
  <si>
    <t>provoz veřejné silniční dopravy</t>
  </si>
  <si>
    <t xml:space="preserve">    úhrada prokazatelné ztráty z provozu městské autobusové dopravy</t>
  </si>
  <si>
    <t xml:space="preserve">    doprava mezi zámkem a ZOO (Zzbus)</t>
  </si>
  <si>
    <t>Autorský dozor na akci "Rekonstrukce  domova pro seniory Kamenická ul., Děčín II"</t>
  </si>
  <si>
    <t>Revitalizace parku na Mariánské louce v Děčíně - vratka dotace</t>
  </si>
  <si>
    <t>Opravu mostního objektu DC-019P Děčín-Lesná (nadace Člověk v tísni)</t>
  </si>
  <si>
    <t xml:space="preserve">Světelný přechod pro chodce u "TESCA" (nadace ČEZ) </t>
  </si>
  <si>
    <t>volby do Evropského parlamentu</t>
  </si>
  <si>
    <t xml:space="preserve">     daň z příjmů právnických osob za město Děčín</t>
  </si>
  <si>
    <t xml:space="preserve">    daň z nabytí nemovitých věcí 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</si>
</sst>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- &quot;"/>
    <numFmt numFmtId="165" formatCode="#.0000"/>
    <numFmt numFmtId="166" formatCode="0.0000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1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8"/>
      <name val="Arial CE"/>
      <charset val="238"/>
    </font>
    <font>
      <b/>
      <u/>
      <sz val="18"/>
      <name val="Arial CE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b/>
      <u/>
      <sz val="22"/>
      <name val="Arial"/>
      <family val="2"/>
      <charset val="238"/>
    </font>
    <font>
      <b/>
      <sz val="12"/>
      <name val="Arial CE"/>
      <charset val="238"/>
    </font>
    <font>
      <b/>
      <u/>
      <sz val="2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CCFFFF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FFD9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8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7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1" fillId="0" borderId="0"/>
    <xf numFmtId="0" fontId="35" fillId="0" borderId="0"/>
    <xf numFmtId="0" fontId="1" fillId="0" borderId="0"/>
  </cellStyleXfs>
  <cellXfs count="761">
    <xf numFmtId="0" fontId="0" fillId="0" borderId="0" xfId="0"/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21" fillId="0" borderId="0" xfId="0" applyFont="1"/>
    <xf numFmtId="0" fontId="0" fillId="0" borderId="13" xfId="0" applyFont="1" applyBorder="1"/>
    <xf numFmtId="0" fontId="23" fillId="0" borderId="14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/>
    <xf numFmtId="0" fontId="23" fillId="0" borderId="16" xfId="0" applyFont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3" fontId="24" fillId="24" borderId="1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7" xfId="0" applyNumberFormat="1" applyFont="1" applyBorder="1"/>
    <xf numFmtId="3" fontId="0" fillId="0" borderId="11" xfId="0" applyNumberFormat="1" applyFont="1" applyBorder="1" applyAlignment="1">
      <alignment horizontal="right"/>
    </xf>
    <xf numFmtId="0" fontId="0" fillId="0" borderId="17" xfId="0" applyFont="1" applyBorder="1"/>
    <xf numFmtId="3" fontId="20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3" fontId="24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23" fillId="0" borderId="17" xfId="0" applyFont="1" applyBorder="1"/>
    <xf numFmtId="3" fontId="0" fillId="0" borderId="17" xfId="0" applyNumberFormat="1" applyFont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right"/>
    </xf>
    <xf numFmtId="0" fontId="0" fillId="0" borderId="18" xfId="0" applyFont="1" applyBorder="1"/>
    <xf numFmtId="3" fontId="23" fillId="0" borderId="13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3" fillId="24" borderId="17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14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29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3" fontId="23" fillId="0" borderId="19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0" fillId="0" borderId="11" xfId="0" applyBorder="1"/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0" fontId="0" fillId="0" borderId="17" xfId="0" applyBorder="1"/>
    <xf numFmtId="3" fontId="0" fillId="0" borderId="0" xfId="0" applyNumberFormat="1" applyFont="1" applyBorder="1" applyAlignment="1">
      <alignment horizontal="center"/>
    </xf>
    <xf numFmtId="0" fontId="23" fillId="0" borderId="0" xfId="0" applyFont="1" applyBorder="1"/>
    <xf numFmtId="3" fontId="23" fillId="0" borderId="0" xfId="0" applyNumberFormat="1" applyFont="1" applyBorder="1" applyAlignment="1"/>
    <xf numFmtId="3" fontId="0" fillId="0" borderId="22" xfId="0" applyNumberForma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0" fontId="31" fillId="0" borderId="0" xfId="0" applyFont="1" applyAlignment="1"/>
    <xf numFmtId="0" fontId="32" fillId="0" borderId="0" xfId="0" applyFont="1" applyBorder="1"/>
    <xf numFmtId="0" fontId="0" fillId="0" borderId="0" xfId="0" applyFont="1"/>
    <xf numFmtId="0" fontId="0" fillId="0" borderId="11" xfId="0" applyFont="1" applyFill="1" applyBorder="1"/>
    <xf numFmtId="3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3" fillId="24" borderId="11" xfId="0" applyFont="1" applyFill="1" applyBorder="1"/>
    <xf numFmtId="0" fontId="0" fillId="0" borderId="16" xfId="0" applyFont="1" applyFill="1" applyBorder="1" applyAlignment="1">
      <alignment horizontal="right"/>
    </xf>
    <xf numFmtId="3" fontId="0" fillId="0" borderId="11" xfId="0" applyNumberFormat="1" applyFont="1" applyFill="1" applyBorder="1" applyAlignment="1"/>
    <xf numFmtId="3" fontId="0" fillId="0" borderId="10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/>
    <xf numFmtId="3" fontId="0" fillId="0" borderId="16" xfId="0" applyNumberFormat="1" applyFont="1" applyFill="1" applyBorder="1" applyAlignment="1">
      <alignment horizontal="right"/>
    </xf>
    <xf numFmtId="0" fontId="0" fillId="24" borderId="11" xfId="0" applyFont="1" applyFill="1" applyBorder="1"/>
    <xf numFmtId="3" fontId="0" fillId="24" borderId="1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34" fillId="0" borderId="0" xfId="0" applyFont="1" applyAlignment="1"/>
    <xf numFmtId="0" fontId="20" fillId="3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0" fillId="0" borderId="31" xfId="0" applyFont="1" applyFill="1" applyBorder="1"/>
    <xf numFmtId="0" fontId="23" fillId="0" borderId="0" xfId="0" applyFont="1" applyFill="1" applyBorder="1"/>
    <xf numFmtId="3" fontId="0" fillId="0" borderId="15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0" fillId="0" borderId="37" xfId="0" applyFont="1" applyFill="1" applyBorder="1"/>
    <xf numFmtId="3" fontId="0" fillId="0" borderId="3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28" xfId="0" applyBorder="1"/>
    <xf numFmtId="0" fontId="0" fillId="0" borderId="26" xfId="0" applyBorder="1"/>
    <xf numFmtId="3" fontId="35" fillId="24" borderId="11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35" fillId="24" borderId="11" xfId="0" applyFont="1" applyFill="1" applyBorder="1"/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41" xfId="0" applyFont="1" applyBorder="1"/>
    <xf numFmtId="3" fontId="23" fillId="0" borderId="37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23" fillId="0" borderId="42" xfId="0" applyNumberFormat="1" applyFont="1" applyBorder="1" applyAlignment="1">
      <alignment horizontal="righ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24" borderId="31" xfId="0" applyFont="1" applyFill="1" applyBorder="1"/>
    <xf numFmtId="1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36" fillId="24" borderId="11" xfId="0" applyFont="1" applyFill="1" applyBorder="1"/>
    <xf numFmtId="166" fontId="0" fillId="0" borderId="11" xfId="0" applyNumberFormat="1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30" borderId="11" xfId="0" applyFont="1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/>
    <xf numFmtId="3" fontId="0" fillId="0" borderId="19" xfId="0" applyNumberFormat="1" applyFont="1" applyBorder="1" applyAlignment="1">
      <alignment horizontal="right"/>
    </xf>
    <xf numFmtId="0" fontId="20" fillId="28" borderId="19" xfId="0" applyFont="1" applyFill="1" applyBorder="1"/>
    <xf numFmtId="3" fontId="20" fillId="28" borderId="19" xfId="0" applyNumberFormat="1" applyFont="1" applyFill="1" applyBorder="1" applyAlignment="1">
      <alignment horizontal="right"/>
    </xf>
    <xf numFmtId="3" fontId="20" fillId="27" borderId="19" xfId="0" applyNumberFormat="1" applyFont="1" applyFill="1" applyBorder="1" applyAlignment="1">
      <alignment horizontal="right"/>
    </xf>
    <xf numFmtId="3" fontId="20" fillId="27" borderId="32" xfId="0" applyNumberFormat="1" applyFont="1" applyFill="1" applyBorder="1" applyAlignment="1">
      <alignment horizontal="right"/>
    </xf>
    <xf numFmtId="0" fontId="0" fillId="27" borderId="32" xfId="0" applyFont="1" applyFill="1" applyBorder="1"/>
    <xf numFmtId="3" fontId="0" fillId="27" borderId="1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32" xfId="0" applyFill="1" applyBorder="1"/>
    <xf numFmtId="0" fontId="37" fillId="0" borderId="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47" xfId="0" applyFill="1" applyBorder="1"/>
    <xf numFmtId="0" fontId="0" fillId="0" borderId="10" xfId="0" applyFill="1" applyBorder="1" applyAlignment="1">
      <alignment horizontal="center"/>
    </xf>
    <xf numFmtId="3" fontId="0" fillId="0" borderId="19" xfId="0" applyNumberFormat="1" applyFill="1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0" fillId="0" borderId="26" xfId="0" applyNumberFormat="1" applyFont="1" applyBorder="1"/>
    <xf numFmtId="3" fontId="0" fillId="0" borderId="19" xfId="0" applyNumberFormat="1" applyFont="1" applyBorder="1"/>
    <xf numFmtId="0" fontId="0" fillId="0" borderId="19" xfId="0" applyFill="1" applyBorder="1"/>
    <xf numFmtId="0" fontId="0" fillId="0" borderId="19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right"/>
    </xf>
    <xf numFmtId="0" fontId="0" fillId="24" borderId="11" xfId="0" applyFill="1" applyBorder="1" applyAlignment="1">
      <alignment horizontal="center"/>
    </xf>
    <xf numFmtId="0" fontId="0" fillId="0" borderId="24" xfId="0" applyBorder="1"/>
    <xf numFmtId="0" fontId="0" fillId="24" borderId="30" xfId="0" applyFont="1" applyFill="1" applyBorder="1"/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6" xfId="0" applyBorder="1"/>
    <xf numFmtId="0" fontId="0" fillId="0" borderId="54" xfId="0" applyFont="1" applyBorder="1" applyProtection="1">
      <protection locked="0"/>
    </xf>
    <xf numFmtId="0" fontId="0" fillId="0" borderId="55" xfId="0" applyFont="1" applyBorder="1" applyProtection="1">
      <protection locked="0"/>
    </xf>
    <xf numFmtId="0" fontId="0" fillId="0" borderId="34" xfId="0" applyBorder="1"/>
    <xf numFmtId="0" fontId="0" fillId="0" borderId="56" xfId="0" applyFont="1" applyBorder="1" applyProtection="1">
      <protection locked="0"/>
    </xf>
    <xf numFmtId="0" fontId="0" fillId="0" borderId="17" xfId="0" applyFont="1" applyFill="1" applyBorder="1"/>
    <xf numFmtId="0" fontId="0" fillId="0" borderId="45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Fill="1" applyBorder="1"/>
    <xf numFmtId="0" fontId="0" fillId="0" borderId="38" xfId="0" applyFill="1" applyBorder="1"/>
    <xf numFmtId="0" fontId="0" fillId="0" borderId="41" xfId="0" applyFont="1" applyFill="1" applyBorder="1"/>
    <xf numFmtId="0" fontId="0" fillId="24" borderId="48" xfId="0" applyFont="1" applyFill="1" applyBorder="1"/>
    <xf numFmtId="0" fontId="0" fillId="32" borderId="27" xfId="0" applyFont="1" applyFill="1" applyBorder="1"/>
    <xf numFmtId="0" fontId="0" fillId="30" borderId="32" xfId="0" applyFill="1" applyBorder="1"/>
    <xf numFmtId="0" fontId="0" fillId="0" borderId="28" xfId="0" applyFont="1" applyFill="1" applyBorder="1"/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Fill="1" applyBorder="1"/>
    <xf numFmtId="0" fontId="0" fillId="0" borderId="41" xfId="0" applyFill="1" applyBorder="1"/>
    <xf numFmtId="0" fontId="0" fillId="0" borderId="25" xfId="0" applyBorder="1" applyAlignment="1">
      <alignment horizontal="center" vertical="center" textRotation="180"/>
    </xf>
    <xf numFmtId="0" fontId="0" fillId="33" borderId="27" xfId="0" applyFont="1" applyFill="1" applyBorder="1" applyAlignment="1"/>
    <xf numFmtId="0" fontId="0" fillId="0" borderId="57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left" vertical="center" textRotation="180"/>
    </xf>
    <xf numFmtId="0" fontId="0" fillId="0" borderId="13" xfId="0" applyBorder="1" applyAlignment="1">
      <alignment horizontal="left" vertical="center" textRotation="180"/>
    </xf>
    <xf numFmtId="0" fontId="0" fillId="0" borderId="55" xfId="0" applyBorder="1" applyAlignment="1">
      <alignment horizontal="left" textRotation="180"/>
    </xf>
    <xf numFmtId="3" fontId="0" fillId="0" borderId="10" xfId="0" applyNumberFormat="1" applyBorder="1" applyAlignment="1">
      <alignment horizontal="right"/>
    </xf>
    <xf numFmtId="0" fontId="24" fillId="34" borderId="15" xfId="0" applyFont="1" applyFill="1" applyBorder="1"/>
    <xf numFmtId="0" fontId="20" fillId="34" borderId="17" xfId="0" applyFont="1" applyFill="1" applyBorder="1"/>
    <xf numFmtId="0" fontId="24" fillId="34" borderId="17" xfId="0" applyFont="1" applyFill="1" applyBorder="1"/>
    <xf numFmtId="0" fontId="24" fillId="34" borderId="15" xfId="0" applyFont="1" applyFill="1" applyBorder="1" applyAlignment="1">
      <alignment wrapText="1"/>
    </xf>
    <xf numFmtId="0" fontId="20" fillId="34" borderId="11" xfId="0" applyFont="1" applyFill="1" applyBorder="1"/>
    <xf numFmtId="0" fontId="20" fillId="34" borderId="11" xfId="0" applyFont="1" applyFill="1" applyBorder="1" applyAlignment="1">
      <alignment wrapText="1"/>
    </xf>
    <xf numFmtId="3" fontId="0" fillId="0" borderId="0" xfId="0" applyNumberFormat="1" applyFont="1" applyBorder="1"/>
    <xf numFmtId="0" fontId="38" fillId="24" borderId="27" xfId="0" applyFont="1" applyFill="1" applyBorder="1"/>
    <xf numFmtId="0" fontId="26" fillId="31" borderId="19" xfId="0" applyFont="1" applyFill="1" applyBorder="1"/>
    <xf numFmtId="0" fontId="0" fillId="0" borderId="55" xfId="0" applyBorder="1" applyAlignment="1">
      <alignment horizontal="left" textRotation="180"/>
    </xf>
    <xf numFmtId="0" fontId="0" fillId="0" borderId="0" xfId="0" applyBorder="1" applyAlignment="1">
      <alignment horizontal="left" vertical="center" textRotation="180"/>
    </xf>
    <xf numFmtId="0" fontId="0" fillId="0" borderId="13" xfId="0" applyBorder="1" applyAlignment="1">
      <alignment horizontal="left" vertical="center" textRotation="180"/>
    </xf>
    <xf numFmtId="0" fontId="0" fillId="0" borderId="0" xfId="0" applyBorder="1" applyAlignment="1">
      <alignment horizontal="left" textRotation="180"/>
    </xf>
    <xf numFmtId="3" fontId="0" fillId="0" borderId="0" xfId="0" applyNumberFormat="1" applyFont="1" applyFill="1" applyBorder="1"/>
    <xf numFmtId="14" fontId="23" fillId="0" borderId="14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28" fillId="24" borderId="58" xfId="0" applyFont="1" applyFill="1" applyBorder="1"/>
    <xf numFmtId="0" fontId="35" fillId="0" borderId="0" xfId="0" applyFont="1" applyFill="1" applyBorder="1"/>
    <xf numFmtId="3" fontId="35" fillId="0" borderId="37" xfId="0" applyNumberFormat="1" applyFont="1" applyFill="1" applyBorder="1" applyAlignment="1">
      <alignment horizontal="right"/>
    </xf>
    <xf numFmtId="0" fontId="23" fillId="0" borderId="12" xfId="0" applyFont="1" applyFill="1" applyBorder="1"/>
    <xf numFmtId="3" fontId="23" fillId="0" borderId="14" xfId="0" applyNumberFormat="1" applyFont="1" applyFill="1" applyBorder="1" applyAlignment="1">
      <alignment horizontal="right"/>
    </xf>
    <xf numFmtId="0" fontId="23" fillId="0" borderId="17" xfId="0" applyFont="1" applyFill="1" applyBorder="1"/>
    <xf numFmtId="3" fontId="23" fillId="0" borderId="11" xfId="0" applyNumberFormat="1" applyFont="1" applyFill="1" applyBorder="1" applyAlignment="1">
      <alignment horizontal="right"/>
    </xf>
    <xf numFmtId="0" fontId="23" fillId="6" borderId="41" xfId="0" applyFont="1" applyFill="1" applyBorder="1"/>
    <xf numFmtId="0" fontId="20" fillId="0" borderId="0" xfId="0" applyFont="1" applyFill="1" applyBorder="1" applyAlignment="1">
      <alignment horizontal="left"/>
    </xf>
    <xf numFmtId="0" fontId="0" fillId="0" borderId="43" xfId="0" applyFill="1" applyBorder="1"/>
    <xf numFmtId="0" fontId="0" fillId="0" borderId="42" xfId="0" applyFill="1" applyBorder="1"/>
    <xf numFmtId="0" fontId="0" fillId="0" borderId="47" xfId="0" applyFont="1" applyFill="1" applyBorder="1"/>
    <xf numFmtId="0" fontId="0" fillId="0" borderId="3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Fill="1" applyBorder="1"/>
    <xf numFmtId="0" fontId="0" fillId="0" borderId="22" xfId="0" applyBorder="1" applyAlignment="1" applyProtection="1">
      <alignment horizontal="center"/>
      <protection locked="0"/>
    </xf>
    <xf numFmtId="0" fontId="0" fillId="30" borderId="42" xfId="0" applyFill="1" applyBorder="1"/>
    <xf numFmtId="0" fontId="0" fillId="0" borderId="22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0" borderId="37" xfId="0" applyFill="1" applyBorder="1"/>
    <xf numFmtId="0" fontId="0" fillId="0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20" fillId="29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0" fillId="0" borderId="19" xfId="0" applyBorder="1"/>
    <xf numFmtId="3" fontId="0" fillId="29" borderId="19" xfId="0" applyNumberFormat="1" applyFont="1" applyFill="1" applyBorder="1"/>
    <xf numFmtId="0" fontId="0" fillId="0" borderId="0" xfId="0" applyBorder="1" applyAlignment="1">
      <alignment horizontal="right"/>
    </xf>
    <xf numFmtId="3" fontId="0" fillId="0" borderId="19" xfId="0" applyNumberFormat="1" applyBorder="1" applyAlignment="1">
      <alignment horizontal="center"/>
    </xf>
    <xf numFmtId="0" fontId="0" fillId="0" borderId="18" xfId="0" applyBorder="1"/>
    <xf numFmtId="3" fontId="20" fillId="34" borderId="11" xfId="0" applyNumberFormat="1" applyFont="1" applyFill="1" applyBorder="1" applyAlignment="1">
      <alignment horizontal="right"/>
    </xf>
    <xf numFmtId="3" fontId="24" fillId="34" borderId="11" xfId="0" applyNumberFormat="1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3" fontId="24" fillId="34" borderId="19" xfId="0" applyNumberFormat="1" applyFont="1" applyFill="1" applyBorder="1" applyAlignment="1">
      <alignment horizontal="right"/>
    </xf>
    <xf numFmtId="3" fontId="24" fillId="34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center" textRotation="180"/>
    </xf>
    <xf numFmtId="0" fontId="0" fillId="0" borderId="55" xfId="0" applyBorder="1" applyAlignment="1">
      <alignment horizontal="left" textRotation="180"/>
    </xf>
    <xf numFmtId="0" fontId="0" fillId="0" borderId="33" xfId="0" applyFill="1" applyBorder="1"/>
    <xf numFmtId="166" fontId="0" fillId="0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center" textRotation="180"/>
    </xf>
    <xf numFmtId="3" fontId="0" fillId="0" borderId="19" xfId="0" applyNumberFormat="1" applyBorder="1"/>
    <xf numFmtId="0" fontId="0" fillId="29" borderId="16" xfId="0" applyFont="1" applyFill="1" applyBorder="1" applyAlignment="1">
      <alignment horizontal="center"/>
    </xf>
    <xf numFmtId="3" fontId="0" fillId="29" borderId="16" xfId="0" applyNumberFormat="1" applyFont="1" applyFill="1" applyBorder="1" applyAlignment="1">
      <alignment horizontal="right"/>
    </xf>
    <xf numFmtId="0" fontId="0" fillId="29" borderId="17" xfId="0" applyFill="1" applyBorder="1"/>
    <xf numFmtId="0" fontId="0" fillId="29" borderId="17" xfId="0" applyFont="1" applyFill="1" applyBorder="1" applyAlignment="1">
      <alignment horizontal="center"/>
    </xf>
    <xf numFmtId="3" fontId="0" fillId="29" borderId="11" xfId="0" applyNumberFormat="1" applyFont="1" applyFill="1" applyBorder="1" applyAlignment="1">
      <alignment horizontal="right"/>
    </xf>
    <xf numFmtId="3" fontId="0" fillId="29" borderId="11" xfId="0" applyNumberFormat="1" applyFill="1" applyBorder="1" applyAlignment="1">
      <alignment horizontal="right"/>
    </xf>
    <xf numFmtId="0" fontId="0" fillId="29" borderId="11" xfId="0" applyFont="1" applyFill="1" applyBorder="1" applyAlignment="1">
      <alignment horizontal="right"/>
    </xf>
    <xf numFmtId="0" fontId="0" fillId="29" borderId="10" xfId="0" applyFont="1" applyFill="1" applyBorder="1" applyAlignment="1">
      <alignment horizontal="center"/>
    </xf>
    <xf numFmtId="0" fontId="0" fillId="29" borderId="41" xfId="0" applyFill="1" applyBorder="1"/>
    <xf numFmtId="0" fontId="0" fillId="29" borderId="10" xfId="0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3" fontId="0" fillId="0" borderId="63" xfId="0" applyNumberForma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3" fontId="0" fillId="0" borderId="63" xfId="0" applyNumberFormat="1" applyFont="1" applyFill="1" applyBorder="1" applyAlignment="1"/>
    <xf numFmtId="0" fontId="0" fillId="0" borderId="65" xfId="0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>
      <alignment horizontal="right"/>
    </xf>
    <xf numFmtId="0" fontId="0" fillId="30" borderId="0" xfId="0" applyFill="1" applyBorder="1"/>
    <xf numFmtId="3" fontId="0" fillId="0" borderId="67" xfId="0" applyNumberFormat="1" applyFont="1" applyFill="1" applyBorder="1" applyAlignment="1"/>
    <xf numFmtId="0" fontId="0" fillId="0" borderId="67" xfId="0" applyFont="1" applyFill="1" applyBorder="1" applyAlignment="1">
      <alignment horizontal="right"/>
    </xf>
    <xf numFmtId="3" fontId="0" fillId="0" borderId="69" xfId="0" applyNumberFormat="1" applyFont="1" applyFill="1" applyBorder="1" applyAlignment="1"/>
    <xf numFmtId="0" fontId="0" fillId="0" borderId="66" xfId="0" applyFont="1" applyFill="1" applyBorder="1" applyAlignment="1">
      <alignment horizontal="right"/>
    </xf>
    <xf numFmtId="3" fontId="0" fillId="0" borderId="66" xfId="0" applyNumberFormat="1" applyFont="1" applyFill="1" applyBorder="1" applyAlignment="1"/>
    <xf numFmtId="3" fontId="0" fillId="29" borderId="61" xfId="0" applyNumberFormat="1" applyFont="1" applyFill="1" applyBorder="1"/>
    <xf numFmtId="3" fontId="0" fillId="0" borderId="69" xfId="0" applyNumberFormat="1" applyFont="1" applyFill="1" applyBorder="1" applyAlignment="1">
      <alignment horizontal="right"/>
    </xf>
    <xf numFmtId="3" fontId="0" fillId="29" borderId="63" xfId="0" applyNumberFormat="1" applyFont="1" applyFill="1" applyBorder="1" applyAlignment="1">
      <alignment horizontal="right"/>
    </xf>
    <xf numFmtId="0" fontId="0" fillId="24" borderId="24" xfId="0" applyFont="1" applyFill="1" applyBorder="1"/>
    <xf numFmtId="0" fontId="0" fillId="32" borderId="51" xfId="0" applyFont="1" applyFill="1" applyBorder="1"/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left" vertical="center" textRotation="180"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55" xfId="0" applyBorder="1" applyAlignment="1">
      <alignment horizontal="left" textRotation="180"/>
    </xf>
    <xf numFmtId="0" fontId="26" fillId="0" borderId="0" xfId="0" applyFont="1" applyAlignment="1">
      <alignment horizontal="right"/>
    </xf>
    <xf numFmtId="0" fontId="30" fillId="0" borderId="0" xfId="0" applyFont="1" applyAlignment="1"/>
    <xf numFmtId="0" fontId="2" fillId="0" borderId="0" xfId="0" applyFont="1"/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4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0" fillId="6" borderId="27" xfId="0" applyFont="1" applyFill="1" applyBorder="1"/>
    <xf numFmtId="0" fontId="0" fillId="33" borderId="27" xfId="0" applyFill="1" applyBorder="1" applyAlignment="1"/>
    <xf numFmtId="0" fontId="0" fillId="0" borderId="27" xfId="0" applyBorder="1" applyAlignment="1">
      <alignment horizontal="center" vertical="center"/>
    </xf>
    <xf numFmtId="3" fontId="0" fillId="24" borderId="19" xfId="0" applyNumberFormat="1" applyFont="1" applyFill="1" applyBorder="1" applyAlignment="1">
      <alignment horizontal="right"/>
    </xf>
    <xf numFmtId="0" fontId="0" fillId="24" borderId="19" xfId="0" applyFont="1" applyFill="1" applyBorder="1" applyAlignment="1">
      <alignment horizontal="center"/>
    </xf>
    <xf numFmtId="0" fontId="0" fillId="32" borderId="19" xfId="0" applyFill="1" applyBorder="1"/>
    <xf numFmtId="0" fontId="0" fillId="32" borderId="19" xfId="0" applyFont="1" applyFill="1" applyBorder="1"/>
    <xf numFmtId="0" fontId="0" fillId="0" borderId="1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42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0" fillId="0" borderId="27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70" xfId="0" applyFill="1" applyBorder="1"/>
    <xf numFmtId="0" fontId="0" fillId="24" borderId="70" xfId="0" applyFont="1" applyFill="1" applyBorder="1"/>
    <xf numFmtId="0" fontId="0" fillId="36" borderId="49" xfId="0" applyFont="1" applyFill="1" applyBorder="1"/>
    <xf numFmtId="0" fontId="0" fillId="36" borderId="34" xfId="0" applyFont="1" applyFill="1" applyBorder="1" applyAlignment="1">
      <alignment horizontal="center"/>
    </xf>
    <xf numFmtId="0" fontId="0" fillId="36" borderId="27" xfId="0" applyFill="1" applyBorder="1" applyAlignment="1"/>
    <xf numFmtId="0" fontId="0" fillId="36" borderId="27" xfId="0" applyFont="1" applyFill="1" applyBorder="1" applyAlignment="1"/>
    <xf numFmtId="0" fontId="0" fillId="36" borderId="42" xfId="0" applyFont="1" applyFill="1" applyBorder="1"/>
    <xf numFmtId="0" fontId="0" fillId="36" borderId="27" xfId="0" applyFont="1" applyFill="1" applyBorder="1"/>
    <xf numFmtId="14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6" xfId="0" applyFont="1" applyBorder="1" applyProtection="1">
      <protection locked="0"/>
    </xf>
    <xf numFmtId="3" fontId="0" fillId="36" borderId="19" xfId="0" applyNumberFormat="1" applyFont="1" applyFill="1" applyBorder="1" applyAlignment="1"/>
    <xf numFmtId="3" fontId="0" fillId="0" borderId="19" xfId="0" applyNumberFormat="1" applyFont="1" applyFill="1" applyBorder="1" applyAlignment="1"/>
    <xf numFmtId="3" fontId="23" fillId="0" borderId="19" xfId="0" applyNumberFormat="1" applyFont="1" applyBorder="1" applyAlignment="1"/>
    <xf numFmtId="3" fontId="0" fillId="0" borderId="19" xfId="0" applyNumberFormat="1" applyFill="1" applyBorder="1" applyAlignment="1"/>
    <xf numFmtId="3" fontId="0" fillId="24" borderId="19" xfId="0" applyNumberFormat="1" applyFont="1" applyFill="1" applyBorder="1" applyAlignment="1"/>
    <xf numFmtId="0" fontId="20" fillId="0" borderId="36" xfId="0" applyFont="1" applyBorder="1" applyAlignment="1">
      <alignment horizontal="left"/>
    </xf>
    <xf numFmtId="0" fontId="0" fillId="0" borderId="26" xfId="0" applyFont="1" applyFill="1" applyBorder="1"/>
    <xf numFmtId="0" fontId="0" fillId="24" borderId="19" xfId="0" applyFont="1" applyFill="1" applyBorder="1"/>
    <xf numFmtId="0" fontId="0" fillId="24" borderId="19" xfId="0" applyFill="1" applyBorder="1"/>
    <xf numFmtId="0" fontId="0" fillId="0" borderId="24" xfId="0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20" fillId="0" borderId="19" xfId="0" applyNumberFormat="1" applyFont="1" applyFill="1" applyBorder="1" applyAlignment="1"/>
    <xf numFmtId="0" fontId="20" fillId="0" borderId="5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6" borderId="0" xfId="0" applyFont="1" applyFill="1" applyBorder="1"/>
    <xf numFmtId="3" fontId="0" fillId="37" borderId="26" xfId="0" applyNumberFormat="1" applyFont="1" applyFill="1" applyBorder="1"/>
    <xf numFmtId="0" fontId="0" fillId="38" borderId="26" xfId="0" applyFont="1" applyFill="1" applyBorder="1"/>
    <xf numFmtId="0" fontId="0" fillId="37" borderId="28" xfId="0" applyFont="1" applyFill="1" applyBorder="1"/>
    <xf numFmtId="0" fontId="0" fillId="38" borderId="28" xfId="0" applyFont="1" applyFill="1" applyBorder="1"/>
    <xf numFmtId="3" fontId="0" fillId="31" borderId="19" xfId="0" applyNumberFormat="1" applyFont="1" applyFill="1" applyBorder="1"/>
    <xf numFmtId="0" fontId="0" fillId="27" borderId="19" xfId="0" applyFont="1" applyFill="1" applyBorder="1"/>
    <xf numFmtId="3" fontId="0" fillId="0" borderId="0" xfId="0" applyNumberFormat="1" applyFill="1" applyBorder="1"/>
    <xf numFmtId="3" fontId="0" fillId="0" borderId="19" xfId="0" applyNumberFormat="1" applyFill="1" applyBorder="1"/>
    <xf numFmtId="3" fontId="0" fillId="39" borderId="19" xfId="0" applyNumberFormat="1" applyFill="1" applyBorder="1"/>
    <xf numFmtId="0" fontId="0" fillId="40" borderId="19" xfId="0" applyFill="1" applyBorder="1"/>
    <xf numFmtId="3" fontId="0" fillId="39" borderId="19" xfId="0" applyNumberFormat="1" applyFont="1" applyFill="1" applyBorder="1"/>
    <xf numFmtId="0" fontId="0" fillId="40" borderId="19" xfId="0" applyFont="1" applyFill="1" applyBorder="1"/>
    <xf numFmtId="0" fontId="0" fillId="0" borderId="28" xfId="0" applyFont="1" applyBorder="1"/>
    <xf numFmtId="0" fontId="0" fillId="26" borderId="25" xfId="0" applyFont="1" applyFill="1" applyBorder="1"/>
    <xf numFmtId="0" fontId="0" fillId="40" borderId="26" xfId="0" applyFont="1" applyFill="1" applyBorder="1"/>
    <xf numFmtId="0" fontId="26" fillId="0" borderId="0" xfId="0" applyFont="1" applyFill="1" applyBorder="1"/>
    <xf numFmtId="0" fontId="26" fillId="0" borderId="33" xfId="0" applyFont="1" applyBorder="1"/>
    <xf numFmtId="0" fontId="26" fillId="0" borderId="0" xfId="0" applyFont="1"/>
    <xf numFmtId="0" fontId="42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37" fillId="0" borderId="0" xfId="0" applyFont="1" applyBorder="1" applyAlignment="1"/>
    <xf numFmtId="0" fontId="0" fillId="0" borderId="26" xfId="0" applyFill="1" applyBorder="1" applyAlignment="1">
      <alignment horizontal="center"/>
    </xf>
    <xf numFmtId="0" fontId="0" fillId="0" borderId="10" xfId="0" applyFont="1" applyFill="1" applyBorder="1"/>
    <xf numFmtId="0" fontId="0" fillId="24" borderId="33" xfId="0" applyFont="1" applyFill="1" applyBorder="1"/>
    <xf numFmtId="0" fontId="0" fillId="24" borderId="50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textRotation="180"/>
    </xf>
    <xf numFmtId="0" fontId="0" fillId="32" borderId="42" xfId="0" applyFont="1" applyFill="1" applyBorder="1"/>
    <xf numFmtId="0" fontId="36" fillId="24" borderId="60" xfId="0" applyFont="1" applyFill="1" applyBorder="1"/>
    <xf numFmtId="0" fontId="36" fillId="24" borderId="22" xfId="0" applyFont="1" applyFill="1" applyBorder="1"/>
    <xf numFmtId="0" fontId="36" fillId="24" borderId="35" xfId="0" applyFont="1" applyFill="1" applyBorder="1"/>
    <xf numFmtId="0" fontId="36" fillId="24" borderId="19" xfId="0" applyFont="1" applyFill="1" applyBorder="1"/>
    <xf numFmtId="0" fontId="0" fillId="41" borderId="16" xfId="0" applyFill="1" applyBorder="1" applyAlignment="1">
      <alignment horizontal="center"/>
    </xf>
    <xf numFmtId="3" fontId="0" fillId="0" borderId="28" xfId="0" applyNumberFormat="1" applyFill="1" applyBorder="1" applyAlignment="1"/>
    <xf numFmtId="0" fontId="0" fillId="0" borderId="28" xfId="0" applyFill="1" applyBorder="1" applyAlignment="1">
      <alignment horizontal="center"/>
    </xf>
    <xf numFmtId="3" fontId="35" fillId="24" borderId="19" xfId="0" applyNumberFormat="1" applyFont="1" applyFill="1" applyBorder="1" applyAlignment="1">
      <alignment horizontal="right"/>
    </xf>
    <xf numFmtId="3" fontId="35" fillId="0" borderId="19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/>
    </xf>
    <xf numFmtId="3" fontId="23" fillId="6" borderId="19" xfId="0" applyNumberFormat="1" applyFont="1" applyFill="1" applyBorder="1"/>
    <xf numFmtId="3" fontId="23" fillId="25" borderId="19" xfId="0" applyNumberFormat="1" applyFont="1" applyFill="1" applyBorder="1" applyAlignment="1">
      <alignment horizontal="right"/>
    </xf>
    <xf numFmtId="0" fontId="26" fillId="0" borderId="0" xfId="0" applyFont="1" applyAlignment="1"/>
    <xf numFmtId="0" fontId="0" fillId="0" borderId="57" xfId="0" applyFont="1" applyFill="1" applyBorder="1"/>
    <xf numFmtId="0" fontId="0" fillId="0" borderId="37" xfId="0" applyFont="1" applyFill="1" applyBorder="1" applyAlignment="1">
      <alignment horizontal="left"/>
    </xf>
    <xf numFmtId="0" fontId="0" fillId="0" borderId="60" xfId="0" applyFill="1" applyBorder="1"/>
    <xf numFmtId="0" fontId="0" fillId="0" borderId="70" xfId="0" applyFont="1" applyFill="1" applyBorder="1" applyAlignment="1">
      <alignment horizontal="center"/>
    </xf>
    <xf numFmtId="3" fontId="0" fillId="0" borderId="58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24" borderId="36" xfId="0" applyFont="1" applyFill="1" applyBorder="1"/>
    <xf numFmtId="0" fontId="0" fillId="30" borderId="54" xfId="0" applyFill="1" applyBorder="1"/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46" xfId="0" applyFill="1" applyBorder="1"/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right"/>
    </xf>
    <xf numFmtId="0" fontId="0" fillId="0" borderId="0" xfId="0"/>
    <xf numFmtId="0" fontId="0" fillId="29" borderId="11" xfId="0" applyFill="1" applyBorder="1" applyAlignment="1">
      <alignment horizontal="left"/>
    </xf>
    <xf numFmtId="0" fontId="44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0" fillId="6" borderId="62" xfId="0" applyFont="1" applyFill="1" applyBorder="1"/>
    <xf numFmtId="0" fontId="0" fillId="6" borderId="19" xfId="0" applyFont="1" applyFill="1" applyBorder="1"/>
    <xf numFmtId="0" fontId="0" fillId="24" borderId="60" xfId="0" applyFont="1" applyFill="1" applyBorder="1" applyAlignment="1">
      <alignment horizontal="center"/>
    </xf>
    <xf numFmtId="3" fontId="0" fillId="29" borderId="10" xfId="0" applyNumberFormat="1" applyFont="1" applyFill="1" applyBorder="1" applyAlignment="1">
      <alignment horizontal="right"/>
    </xf>
    <xf numFmtId="0" fontId="0" fillId="29" borderId="53" xfId="0" applyFont="1" applyFill="1" applyBorder="1" applyAlignment="1">
      <alignment horizontal="center"/>
    </xf>
    <xf numFmtId="0" fontId="0" fillId="29" borderId="40" xfId="0" applyFont="1" applyFill="1" applyBorder="1" applyAlignment="1">
      <alignment horizontal="center"/>
    </xf>
    <xf numFmtId="0" fontId="0" fillId="29" borderId="40" xfId="0" applyFill="1" applyBorder="1" applyAlignment="1">
      <alignment horizontal="center"/>
    </xf>
    <xf numFmtId="3" fontId="0" fillId="29" borderId="53" xfId="0" applyNumberFormat="1" applyFont="1" applyFill="1" applyBorder="1" applyAlignment="1">
      <alignment horizontal="right"/>
    </xf>
    <xf numFmtId="0" fontId="0" fillId="29" borderId="41" xfId="0" applyFont="1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0" fillId="29" borderId="37" xfId="0" applyFon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3" fontId="0" fillId="0" borderId="64" xfId="0" applyNumberFormat="1" applyFont="1" applyFill="1" applyBorder="1" applyAlignment="1"/>
    <xf numFmtId="3" fontId="0" fillId="24" borderId="21" xfId="0" applyNumberFormat="1" applyFont="1" applyFill="1" applyBorder="1" applyAlignment="1">
      <alignment horizontal="right"/>
    </xf>
    <xf numFmtId="3" fontId="0" fillId="24" borderId="12" xfId="0" applyNumberFormat="1" applyFont="1" applyFill="1" applyBorder="1" applyAlignment="1">
      <alignment horizontal="right"/>
    </xf>
    <xf numFmtId="3" fontId="0" fillId="24" borderId="32" xfId="0" applyNumberFormat="1" applyFont="1" applyFill="1" applyBorder="1" applyAlignment="1">
      <alignment horizontal="right"/>
    </xf>
    <xf numFmtId="3" fontId="0" fillId="0" borderId="69" xfId="0" applyNumberFormat="1" applyFill="1" applyBorder="1" applyAlignment="1">
      <alignment horizontal="right"/>
    </xf>
    <xf numFmtId="3" fontId="0" fillId="0" borderId="72" xfId="0" applyNumberFormat="1" applyFill="1" applyBorder="1" applyAlignment="1">
      <alignment horizontal="right"/>
    </xf>
    <xf numFmtId="3" fontId="0" fillId="29" borderId="19" xfId="0" applyNumberFormat="1" applyFont="1" applyFill="1" applyBorder="1" applyAlignment="1">
      <alignment horizontal="right"/>
    </xf>
    <xf numFmtId="0" fontId="0" fillId="29" borderId="19" xfId="0" applyFont="1" applyFill="1" applyBorder="1" applyAlignment="1">
      <alignment horizontal="right"/>
    </xf>
    <xf numFmtId="3" fontId="0" fillId="25" borderId="19" xfId="0" applyNumberFormat="1" applyFont="1" applyFill="1" applyBorder="1" applyAlignment="1">
      <alignment horizontal="right"/>
    </xf>
    <xf numFmtId="3" fontId="0" fillId="24" borderId="32" xfId="0" applyNumberFormat="1" applyFont="1" applyFill="1" applyBorder="1" applyAlignment="1"/>
    <xf numFmtId="3" fontId="0" fillId="6" borderId="32" xfId="0" applyNumberFormat="1" applyFont="1" applyFill="1" applyBorder="1" applyAlignment="1"/>
    <xf numFmtId="0" fontId="0" fillId="0" borderId="0" xfId="0" applyBorder="1" applyAlignment="1">
      <alignment horizontal="left" vertical="center" textRotation="180"/>
    </xf>
    <xf numFmtId="0" fontId="0" fillId="0" borderId="0" xfId="0"/>
    <xf numFmtId="0" fontId="0" fillId="0" borderId="0" xfId="0"/>
    <xf numFmtId="0" fontId="0" fillId="0" borderId="49" xfId="0" applyFill="1" applyBorder="1"/>
    <xf numFmtId="0" fontId="0" fillId="0" borderId="61" xfId="0" applyFill="1" applyBorder="1"/>
    <xf numFmtId="165" fontId="0" fillId="0" borderId="14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66" fontId="0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3" fontId="0" fillId="0" borderId="33" xfId="0" applyNumberFormat="1" applyFont="1" applyBorder="1" applyAlignment="1"/>
    <xf numFmtId="0" fontId="0" fillId="0" borderId="34" xfId="0" applyBorder="1" applyAlignment="1">
      <alignment horizontal="left" vertical="center"/>
    </xf>
    <xf numFmtId="3" fontId="0" fillId="0" borderId="0" xfId="0" applyNumberFormat="1" applyFont="1" applyFill="1" applyBorder="1" applyAlignment="1"/>
    <xf numFmtId="3" fontId="0" fillId="0" borderId="13" xfId="0" applyNumberFormat="1" applyFont="1" applyFill="1" applyBorder="1" applyAlignment="1"/>
    <xf numFmtId="0" fontId="0" fillId="0" borderId="0" xfId="0"/>
    <xf numFmtId="0" fontId="0" fillId="0" borderId="10" xfId="0" applyBorder="1"/>
    <xf numFmtId="3" fontId="24" fillId="29" borderId="15" xfId="0" applyNumberFormat="1" applyFont="1" applyFill="1" applyBorder="1" applyAlignment="1">
      <alignment horizontal="right"/>
    </xf>
    <xf numFmtId="0" fontId="25" fillId="6" borderId="19" xfId="0" applyFont="1" applyFill="1" applyBorder="1" applyAlignment="1">
      <alignment horizontal="center"/>
    </xf>
    <xf numFmtId="3" fontId="25" fillId="6" borderId="19" xfId="0" applyNumberFormat="1" applyFont="1" applyFill="1" applyBorder="1" applyAlignment="1">
      <alignment horizontal="center"/>
    </xf>
    <xf numFmtId="0" fontId="23" fillId="6" borderId="19" xfId="0" applyFont="1" applyFill="1" applyBorder="1"/>
    <xf numFmtId="0" fontId="39" fillId="0" borderId="0" xfId="0" applyFont="1" applyAlignment="1"/>
    <xf numFmtId="0" fontId="22" fillId="0" borderId="0" xfId="0" applyFont="1" applyBorder="1" applyAlignment="1"/>
    <xf numFmtId="0" fontId="23" fillId="0" borderId="40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3" fontId="23" fillId="24" borderId="63" xfId="0" applyNumberFormat="1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3" fontId="24" fillId="34" borderId="64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0" fontId="20" fillId="24" borderId="47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23" fillId="6" borderId="74" xfId="0" applyNumberFormat="1" applyFont="1" applyFill="1" applyBorder="1" applyAlignment="1">
      <alignment horizontal="right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0" xfId="0" applyBorder="1"/>
    <xf numFmtId="0" fontId="23" fillId="0" borderId="73" xfId="0" applyFont="1" applyBorder="1" applyAlignment="1">
      <alignment horizontal="center"/>
    </xf>
    <xf numFmtId="14" fontId="23" fillId="0" borderId="75" xfId="0" applyNumberFormat="1" applyFont="1" applyBorder="1" applyAlignment="1">
      <alignment horizontal="center"/>
    </xf>
    <xf numFmtId="0" fontId="36" fillId="24" borderId="76" xfId="0" applyFont="1" applyFill="1" applyBorder="1"/>
    <xf numFmtId="0" fontId="0" fillId="29" borderId="18" xfId="0" applyFill="1" applyBorder="1"/>
    <xf numFmtId="0" fontId="0" fillId="29" borderId="12" xfId="0" applyFill="1" applyBorder="1"/>
    <xf numFmtId="0" fontId="0" fillId="29" borderId="71" xfId="0" applyFill="1" applyBorder="1"/>
    <xf numFmtId="0" fontId="0" fillId="0" borderId="48" xfId="0" applyFill="1" applyBorder="1"/>
    <xf numFmtId="0" fontId="0" fillId="0" borderId="28" xfId="0" applyFont="1" applyBorder="1" applyAlignment="1">
      <alignment horizontal="center"/>
    </xf>
    <xf numFmtId="0" fontId="0" fillId="0" borderId="0" xfId="0"/>
    <xf numFmtId="3" fontId="0" fillId="0" borderId="55" xfId="0" applyNumberFormat="1" applyFill="1" applyBorder="1" applyAlignment="1">
      <alignment horizontal="right"/>
    </xf>
    <xf numFmtId="0" fontId="0" fillId="24" borderId="45" xfId="0" applyFont="1" applyFill="1" applyBorder="1" applyAlignment="1">
      <alignment horizontal="center"/>
    </xf>
    <xf numFmtId="3" fontId="0" fillId="24" borderId="26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/>
    <xf numFmtId="3" fontId="0" fillId="0" borderId="12" xfId="0" applyNumberFormat="1" applyFont="1" applyFill="1" applyBorder="1" applyAlignment="1"/>
    <xf numFmtId="3" fontId="20" fillId="0" borderId="77" xfId="0" applyNumberFormat="1" applyFont="1" applyFill="1" applyBorder="1" applyAlignment="1"/>
    <xf numFmtId="3" fontId="0" fillId="0" borderId="31" xfId="0" applyNumberFormat="1" applyFont="1" applyFill="1" applyBorder="1" applyAlignment="1"/>
    <xf numFmtId="3" fontId="0" fillId="0" borderId="27" xfId="0" applyNumberFormat="1" applyFont="1" applyFill="1" applyBorder="1" applyAlignment="1"/>
    <xf numFmtId="3" fontId="0" fillId="0" borderId="27" xfId="0" applyNumberFormat="1" applyFill="1" applyBorder="1" applyAlignment="1"/>
    <xf numFmtId="3" fontId="0" fillId="0" borderId="25" xfId="0" applyNumberFormat="1" applyFont="1" applyFill="1" applyBorder="1" applyAlignment="1"/>
    <xf numFmtId="3" fontId="0" fillId="0" borderId="15" xfId="0" applyNumberFormat="1" applyFont="1" applyFill="1" applyBorder="1" applyAlignment="1"/>
    <xf numFmtId="3" fontId="0" fillId="0" borderId="65" xfId="0" applyNumberFormat="1" applyFont="1" applyBorder="1" applyAlignment="1">
      <alignment horizontal="right"/>
    </xf>
    <xf numFmtId="3" fontId="23" fillId="24" borderId="19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3" fontId="0" fillId="0" borderId="32" xfId="0" applyNumberFormat="1" applyFill="1" applyBorder="1" applyAlignment="1">
      <alignment horizontal="right"/>
    </xf>
    <xf numFmtId="0" fontId="0" fillId="29" borderId="37" xfId="0" applyFont="1" applyFill="1" applyBorder="1" applyAlignment="1">
      <alignment horizontal="center"/>
    </xf>
    <xf numFmtId="3" fontId="0" fillId="29" borderId="37" xfId="0" applyNumberFormat="1" applyFont="1" applyFill="1" applyBorder="1" applyAlignment="1">
      <alignment horizontal="right"/>
    </xf>
    <xf numFmtId="3" fontId="0" fillId="0" borderId="71" xfId="0" applyNumberFormat="1" applyFill="1" applyBorder="1" applyAlignment="1">
      <alignment horizontal="right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3" fontId="24" fillId="34" borderId="44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/>
    <xf numFmtId="3" fontId="23" fillId="29" borderId="15" xfId="0" applyNumberFormat="1" applyFont="1" applyFill="1" applyBorder="1" applyAlignment="1">
      <alignment horizontal="right"/>
    </xf>
    <xf numFmtId="3" fontId="0" fillId="0" borderId="0" xfId="0" applyNumberFormat="1" applyFont="1"/>
    <xf numFmtId="0" fontId="0" fillId="29" borderId="11" xfId="0" applyFill="1" applyBorder="1" applyAlignment="1">
      <alignment wrapText="1"/>
    </xf>
    <xf numFmtId="3" fontId="35" fillId="29" borderId="15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 applyAlignment="1">
      <alignment horizontal="left" vertical="center" textRotation="180"/>
    </xf>
    <xf numFmtId="0" fontId="40" fillId="0" borderId="0" xfId="0" applyFont="1" applyBorder="1" applyAlignment="1">
      <alignment vertical="center" textRotation="180"/>
    </xf>
    <xf numFmtId="0" fontId="0" fillId="0" borderId="0" xfId="0"/>
    <xf numFmtId="3" fontId="0" fillId="0" borderId="28" xfId="0" applyNumberFormat="1" applyFont="1" applyFill="1" applyBorder="1" applyAlignment="1">
      <alignment horizontal="right"/>
    </xf>
    <xf numFmtId="3" fontId="0" fillId="0" borderId="65" xfId="0" applyNumberFormat="1" applyFill="1" applyBorder="1" applyAlignment="1">
      <alignment horizontal="right"/>
    </xf>
    <xf numFmtId="0" fontId="0" fillId="0" borderId="60" xfId="0" applyFont="1" applyFill="1" applyBorder="1"/>
    <xf numFmtId="3" fontId="0" fillId="0" borderId="68" xfId="0" applyNumberFormat="1" applyFill="1" applyBorder="1" applyAlignment="1">
      <alignment horizontal="right"/>
    </xf>
    <xf numFmtId="3" fontId="0" fillId="24" borderId="63" xfId="0" applyNumberFormat="1" applyFont="1" applyFill="1" applyBorder="1" applyAlignment="1">
      <alignment horizontal="right"/>
    </xf>
    <xf numFmtId="3" fontId="0" fillId="24" borderId="69" xfId="0" applyNumberFormat="1" applyFont="1" applyFill="1" applyBorder="1" applyAlignment="1">
      <alignment horizontal="right"/>
    </xf>
    <xf numFmtId="3" fontId="0" fillId="0" borderId="66" xfId="0" applyNumberFormat="1" applyFill="1" applyBorder="1" applyAlignment="1">
      <alignment horizontal="right"/>
    </xf>
    <xf numFmtId="0" fontId="0" fillId="32" borderId="24" xfId="0" applyFont="1" applyFill="1" applyBorder="1"/>
    <xf numFmtId="3" fontId="0" fillId="24" borderId="67" xfId="0" applyNumberFormat="1" applyFont="1" applyFill="1" applyBorder="1" applyAlignment="1">
      <alignment horizontal="right"/>
    </xf>
    <xf numFmtId="0" fontId="0" fillId="29" borderId="48" xfId="0" applyFont="1" applyFill="1" applyBorder="1" applyAlignment="1">
      <alignment horizontal="center"/>
    </xf>
    <xf numFmtId="0" fontId="0" fillId="29" borderId="78" xfId="0" applyFont="1" applyFill="1" applyBorder="1" applyAlignment="1">
      <alignment horizontal="center"/>
    </xf>
    <xf numFmtId="3" fontId="0" fillId="0" borderId="54" xfId="0" applyNumberForma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24" borderId="50" xfId="0" applyFont="1" applyFill="1" applyBorder="1"/>
    <xf numFmtId="0" fontId="0" fillId="0" borderId="35" xfId="0" applyFill="1" applyBorder="1"/>
    <xf numFmtId="0" fontId="0" fillId="29" borderId="35" xfId="0" applyFill="1" applyBorder="1"/>
    <xf numFmtId="0" fontId="0" fillId="29" borderId="22" xfId="0" applyFont="1" applyFill="1" applyBorder="1" applyAlignment="1">
      <alignment horizontal="center"/>
    </xf>
    <xf numFmtId="0" fontId="0" fillId="29" borderId="22" xfId="0" applyFill="1" applyBorder="1" applyAlignment="1">
      <alignment horizontal="center"/>
    </xf>
    <xf numFmtId="3" fontId="0" fillId="29" borderId="22" xfId="0" applyNumberFormat="1" applyFont="1" applyFill="1" applyBorder="1" applyAlignment="1">
      <alignment horizontal="right"/>
    </xf>
    <xf numFmtId="3" fontId="0" fillId="30" borderId="63" xfId="0" applyNumberFormat="1" applyFont="1" applyFill="1" applyBorder="1" applyAlignment="1">
      <alignment horizontal="right"/>
    </xf>
    <xf numFmtId="3" fontId="0" fillId="6" borderId="66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3" fontId="23" fillId="25" borderId="54" xfId="0" applyNumberFormat="1" applyFont="1" applyFill="1" applyBorder="1" applyAlignment="1">
      <alignment horizontal="right"/>
    </xf>
    <xf numFmtId="3" fontId="23" fillId="25" borderId="28" xfId="0" applyNumberFormat="1" applyFont="1" applyFill="1" applyBorder="1" applyAlignment="1">
      <alignment horizontal="right"/>
    </xf>
    <xf numFmtId="0" fontId="0" fillId="30" borderId="19" xfId="0" applyFont="1" applyFill="1" applyBorder="1" applyAlignment="1">
      <alignment horizontal="center"/>
    </xf>
    <xf numFmtId="0" fontId="0" fillId="30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3" fontId="20" fillId="30" borderId="19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29" fillId="0" borderId="0" xfId="0" applyFont="1" applyAlignment="1"/>
    <xf numFmtId="0" fontId="0" fillId="0" borderId="21" xfId="0" applyFill="1" applyBorder="1"/>
    <xf numFmtId="0" fontId="0" fillId="0" borderId="23" xfId="0" applyFont="1" applyFill="1" applyBorder="1" applyAlignment="1">
      <alignment horizontal="center"/>
    </xf>
    <xf numFmtId="0" fontId="0" fillId="29" borderId="57" xfId="0" applyFill="1" applyBorder="1"/>
    <xf numFmtId="0" fontId="0" fillId="0" borderId="28" xfId="0" applyFill="1" applyBorder="1"/>
    <xf numFmtId="0" fontId="0" fillId="0" borderId="13" xfId="0" applyBorder="1"/>
    <xf numFmtId="0" fontId="0" fillId="0" borderId="41" xfId="0" applyBorder="1"/>
    <xf numFmtId="0" fontId="0" fillId="29" borderId="56" xfId="0" applyFill="1" applyBorder="1"/>
    <xf numFmtId="0" fontId="0" fillId="29" borderId="23" xfId="0" applyFont="1" applyFill="1" applyBorder="1" applyAlignment="1">
      <alignment horizontal="center"/>
    </xf>
    <xf numFmtId="0" fontId="0" fillId="29" borderId="23" xfId="0" applyFill="1" applyBorder="1" applyAlignment="1">
      <alignment horizontal="center"/>
    </xf>
    <xf numFmtId="3" fontId="0" fillId="29" borderId="23" xfId="0" applyNumberFormat="1" applyFont="1" applyFill="1" applyBorder="1" applyAlignment="1">
      <alignment horizontal="right"/>
    </xf>
    <xf numFmtId="3" fontId="0" fillId="29" borderId="26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 horizontal="right"/>
    </xf>
    <xf numFmtId="3" fontId="0" fillId="29" borderId="22" xfId="0" applyNumberFormat="1" applyFill="1" applyBorder="1" applyAlignment="1">
      <alignment horizontal="right"/>
    </xf>
    <xf numFmtId="0" fontId="0" fillId="0" borderId="0" xfId="0"/>
    <xf numFmtId="0" fontId="0" fillId="0" borderId="11" xfId="0" applyBorder="1" applyAlignment="1">
      <alignment wrapText="1"/>
    </xf>
    <xf numFmtId="0" fontId="0" fillId="0" borderId="0" xfId="0"/>
    <xf numFmtId="3" fontId="24" fillId="34" borderId="75" xfId="0" applyNumberFormat="1" applyFont="1" applyFill="1" applyBorder="1" applyAlignment="1">
      <alignment horizontal="right"/>
    </xf>
    <xf numFmtId="0" fontId="20" fillId="25" borderId="10" xfId="0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4" fillId="35" borderId="10" xfId="0" applyFont="1" applyFill="1" applyBorder="1"/>
    <xf numFmtId="0" fontId="23" fillId="0" borderId="26" xfId="0" applyFont="1" applyBorder="1"/>
    <xf numFmtId="3" fontId="23" fillId="25" borderId="26" xfId="0" applyNumberFormat="1" applyFont="1" applyFill="1" applyBorder="1" applyAlignment="1">
      <alignment horizontal="right"/>
    </xf>
    <xf numFmtId="3" fontId="0" fillId="0" borderId="75" xfId="0" applyNumberFormat="1" applyFont="1" applyBorder="1" applyAlignment="1">
      <alignment horizontal="right"/>
    </xf>
    <xf numFmtId="0" fontId="0" fillId="25" borderId="24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3" fontId="23" fillId="25" borderId="19" xfId="0" applyNumberFormat="1" applyFont="1" applyFill="1" applyBorder="1" applyAlignment="1">
      <alignment horizontal="center"/>
    </xf>
    <xf numFmtId="0" fontId="23" fillId="42" borderId="19" xfId="0" applyFont="1" applyFill="1" applyBorder="1"/>
    <xf numFmtId="3" fontId="35" fillId="42" borderId="19" xfId="0" applyNumberFormat="1" applyFont="1" applyFill="1" applyBorder="1" applyAlignment="1">
      <alignment horizontal="right"/>
    </xf>
    <xf numFmtId="0" fontId="23" fillId="42" borderId="26" xfId="0" applyFont="1" applyFill="1" applyBorder="1"/>
    <xf numFmtId="3" fontId="35" fillId="42" borderId="26" xfId="0" applyNumberFormat="1" applyFont="1" applyFill="1" applyBorder="1" applyAlignment="1">
      <alignment horizontal="right"/>
    </xf>
    <xf numFmtId="0" fontId="20" fillId="25" borderId="5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Border="1"/>
    <xf numFmtId="0" fontId="0" fillId="0" borderId="0" xfId="0"/>
    <xf numFmtId="0" fontId="0" fillId="0" borderId="27" xfId="0" applyFont="1" applyBorder="1" applyAlignment="1">
      <alignment horizontal="center"/>
    </xf>
    <xf numFmtId="0" fontId="25" fillId="6" borderId="34" xfId="0" applyFont="1" applyFill="1" applyBorder="1" applyAlignment="1">
      <alignment horizontal="center"/>
    </xf>
    <xf numFmtId="3" fontId="0" fillId="0" borderId="58" xfId="0" applyNumberFormat="1" applyFill="1" applyBorder="1" applyAlignment="1">
      <alignment horizontal="right"/>
    </xf>
    <xf numFmtId="0" fontId="0" fillId="0" borderId="60" xfId="0" applyFill="1" applyBorder="1" applyAlignment="1">
      <alignment horizontal="left"/>
    </xf>
    <xf numFmtId="0" fontId="0" fillId="0" borderId="22" xfId="0" applyFont="1" applyFill="1" applyBorder="1"/>
    <xf numFmtId="1" fontId="0" fillId="0" borderId="10" xfId="0" applyNumberFormat="1" applyFont="1" applyFill="1" applyBorder="1" applyAlignment="1">
      <alignment horizontal="center"/>
    </xf>
    <xf numFmtId="3" fontId="0" fillId="0" borderId="79" xfId="0" applyNumberFormat="1" applyFill="1" applyBorder="1" applyAlignment="1">
      <alignment horizontal="right"/>
    </xf>
    <xf numFmtId="0" fontId="0" fillId="29" borderId="46" xfId="0" applyFill="1" applyBorder="1"/>
    <xf numFmtId="0" fontId="0" fillId="29" borderId="77" xfId="0" applyFont="1" applyFill="1" applyBorder="1" applyAlignment="1">
      <alignment horizontal="center"/>
    </xf>
    <xf numFmtId="0" fontId="0" fillId="29" borderId="66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29" borderId="60" xfId="0" applyFill="1" applyBorder="1"/>
    <xf numFmtId="0" fontId="0" fillId="0" borderId="19" xfId="0" applyFont="1" applyBorder="1" applyAlignment="1" applyProtection="1">
      <alignment horizontal="center"/>
      <protection locked="0"/>
    </xf>
    <xf numFmtId="0" fontId="0" fillId="0" borderId="34" xfId="0" applyFill="1" applyBorder="1" applyAlignment="1">
      <alignment horizontal="center"/>
    </xf>
    <xf numFmtId="3" fontId="0" fillId="0" borderId="19" xfId="0" applyNumberFormat="1" applyFont="1" applyBorder="1" applyAlignment="1"/>
    <xf numFmtId="3" fontId="0" fillId="0" borderId="35" xfId="0" applyNumberFormat="1" applyFill="1" applyBorder="1" applyAlignment="1"/>
    <xf numFmtId="3" fontId="23" fillId="0" borderId="32" xfId="0" applyNumberFormat="1" applyFont="1" applyBorder="1" applyAlignment="1"/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64" xfId="0" applyNumberFormat="1" applyFont="1" applyFill="1" applyBorder="1" applyAlignment="1">
      <alignment horizontal="right"/>
    </xf>
    <xf numFmtId="0" fontId="0" fillId="29" borderId="60" xfId="0" applyFont="1" applyFill="1" applyBorder="1" applyAlignment="1">
      <alignment horizontal="center"/>
    </xf>
    <xf numFmtId="0" fontId="0" fillId="25" borderId="60" xfId="0" applyFill="1" applyBorder="1"/>
    <xf numFmtId="0" fontId="0" fillId="29" borderId="14" xfId="0" applyFill="1" applyBorder="1" applyAlignment="1">
      <alignment horizontal="center"/>
    </xf>
    <xf numFmtId="0" fontId="0" fillId="0" borderId="0" xfId="0"/>
    <xf numFmtId="0" fontId="0" fillId="0" borderId="0" xfId="0"/>
    <xf numFmtId="0" fontId="14" fillId="4" borderId="0" xfId="30"/>
    <xf numFmtId="0" fontId="0" fillId="0" borderId="0" xfId="0"/>
    <xf numFmtId="0" fontId="0" fillId="36" borderId="34" xfId="0" applyFont="1" applyFill="1" applyBorder="1" applyAlignment="1"/>
    <xf numFmtId="0" fontId="0" fillId="36" borderId="34" xfId="0" applyFill="1" applyBorder="1" applyAlignment="1"/>
    <xf numFmtId="3" fontId="0" fillId="36" borderId="26" xfId="0" applyNumberFormat="1" applyFont="1" applyFill="1" applyBorder="1" applyAlignment="1"/>
    <xf numFmtId="0" fontId="0" fillId="0" borderId="27" xfId="0" applyFont="1" applyBorder="1" applyAlignment="1" applyProtection="1">
      <alignment horizontal="center"/>
      <protection locked="0"/>
    </xf>
    <xf numFmtId="3" fontId="0" fillId="0" borderId="35" xfId="0" applyNumberFormat="1" applyFont="1" applyBorder="1" applyAlignment="1"/>
    <xf numFmtId="0" fontId="0" fillId="0" borderId="19" xfId="0" applyBorder="1" applyAlignment="1">
      <alignment horizontal="left" wrapText="1"/>
    </xf>
    <xf numFmtId="0" fontId="36" fillId="24" borderId="27" xfId="0" applyFont="1" applyFill="1" applyBorder="1"/>
    <xf numFmtId="3" fontId="0" fillId="0" borderId="17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0" fontId="36" fillId="24" borderId="80" xfId="0" applyFont="1" applyFill="1" applyBorder="1"/>
    <xf numFmtId="0" fontId="0" fillId="29" borderId="27" xfId="0" applyFont="1" applyFill="1" applyBorder="1" applyAlignment="1">
      <alignment horizontal="center"/>
    </xf>
    <xf numFmtId="3" fontId="0" fillId="29" borderId="32" xfId="0" applyNumberFormat="1" applyFont="1" applyFill="1" applyBorder="1"/>
    <xf numFmtId="3" fontId="0" fillId="29" borderId="79" xfId="0" applyNumberFormat="1" applyFont="1" applyFill="1" applyBorder="1"/>
    <xf numFmtId="0" fontId="0" fillId="29" borderId="71" xfId="0" applyFont="1" applyFill="1" applyBorder="1" applyAlignment="1">
      <alignment horizontal="right"/>
    </xf>
    <xf numFmtId="0" fontId="0" fillId="29" borderId="61" xfId="0" applyFill="1" applyBorder="1" applyAlignment="1">
      <alignment horizontal="center"/>
    </xf>
    <xf numFmtId="0" fontId="0" fillId="29" borderId="80" xfId="0" applyFill="1" applyBorder="1" applyAlignment="1">
      <alignment horizontal="center"/>
    </xf>
    <xf numFmtId="0" fontId="0" fillId="29" borderId="80" xfId="0" applyFon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43" fillId="0" borderId="27" xfId="0" applyFont="1" applyFill="1" applyBorder="1"/>
    <xf numFmtId="3" fontId="0" fillId="6" borderId="41" xfId="0" applyNumberFormat="1" applyFont="1" applyFill="1" applyBorder="1" applyAlignment="1"/>
    <xf numFmtId="0" fontId="0" fillId="0" borderId="61" xfId="0" applyFill="1" applyBorder="1" applyAlignment="1">
      <alignment horizontal="center"/>
    </xf>
    <xf numFmtId="0" fontId="0" fillId="6" borderId="80" xfId="0" applyFont="1" applyFill="1" applyBorder="1"/>
    <xf numFmtId="0" fontId="0" fillId="0" borderId="0" xfId="0" applyBorder="1" applyAlignment="1">
      <alignment horizontal="left" vertical="center" textRotation="180"/>
    </xf>
    <xf numFmtId="0" fontId="0" fillId="0" borderId="0" xfId="0"/>
    <xf numFmtId="0" fontId="0" fillId="0" borderId="0" xfId="0"/>
    <xf numFmtId="0" fontId="44" fillId="0" borderId="0" xfId="0" applyFont="1" applyFill="1" applyBorder="1"/>
    <xf numFmtId="0" fontId="0" fillId="25" borderId="44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3" fontId="0" fillId="0" borderId="64" xfId="0" applyNumberFormat="1" applyFill="1" applyBorder="1" applyAlignment="1">
      <alignment horizontal="right"/>
    </xf>
    <xf numFmtId="0" fontId="0" fillId="0" borderId="0" xfId="0"/>
    <xf numFmtId="3" fontId="23" fillId="25" borderId="55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 applyAlignment="1">
      <alignment horizontal="left" vertical="center" textRotation="180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right"/>
    </xf>
    <xf numFmtId="0" fontId="0" fillId="30" borderId="35" xfId="0" applyFill="1" applyBorder="1"/>
    <xf numFmtId="0" fontId="36" fillId="24" borderId="70" xfId="0" applyFont="1" applyFill="1" applyBorder="1"/>
    <xf numFmtId="3" fontId="0" fillId="30" borderId="58" xfId="0" applyNumberFormat="1" applyFill="1" applyBorder="1" applyAlignment="1">
      <alignment horizontal="right"/>
    </xf>
    <xf numFmtId="0" fontId="0" fillId="29" borderId="5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3" fontId="0" fillId="24" borderId="54" xfId="0" applyNumberFormat="1" applyFont="1" applyFill="1" applyBorder="1" applyAlignment="1">
      <alignment horizontal="right"/>
    </xf>
    <xf numFmtId="0" fontId="0" fillId="25" borderId="60" xfId="0" applyFont="1" applyFill="1" applyBorder="1" applyAlignment="1">
      <alignment horizontal="center"/>
    </xf>
    <xf numFmtId="0" fontId="0" fillId="25" borderId="35" xfId="0" applyFont="1" applyFill="1" applyBorder="1" applyAlignment="1">
      <alignment horizontal="center"/>
    </xf>
    <xf numFmtId="3" fontId="0" fillId="25" borderId="32" xfId="0" applyNumberFormat="1" applyFont="1" applyFill="1" applyBorder="1" applyAlignment="1">
      <alignment horizontal="right"/>
    </xf>
    <xf numFmtId="3" fontId="0" fillId="25" borderId="58" xfId="0" applyNumberFormat="1" applyFont="1" applyFill="1" applyBorder="1" applyAlignment="1">
      <alignment horizontal="right"/>
    </xf>
    <xf numFmtId="0" fontId="0" fillId="0" borderId="75" xfId="0" applyFont="1" applyFill="1" applyBorder="1" applyAlignment="1">
      <alignment horizontal="right"/>
    </xf>
    <xf numFmtId="0" fontId="0" fillId="41" borderId="22" xfId="0" applyFill="1" applyBorder="1" applyAlignment="1">
      <alignment horizontal="center"/>
    </xf>
    <xf numFmtId="0" fontId="0" fillId="0" borderId="58" xfId="0" applyFont="1" applyFill="1" applyBorder="1" applyAlignment="1">
      <alignment horizontal="right"/>
    </xf>
    <xf numFmtId="3" fontId="0" fillId="29" borderId="66" xfId="0" applyNumberFormat="1" applyFont="1" applyFill="1" applyBorder="1" applyAlignment="1">
      <alignment horizontal="right"/>
    </xf>
    <xf numFmtId="3" fontId="0" fillId="29" borderId="68" xfId="0" applyNumberFormat="1" applyFont="1" applyFill="1" applyBorder="1" applyAlignment="1">
      <alignment horizontal="right"/>
    </xf>
    <xf numFmtId="0" fontId="0" fillId="0" borderId="0" xfId="0"/>
    <xf numFmtId="0" fontId="0" fillId="0" borderId="28" xfId="0" applyBorder="1" applyAlignment="1">
      <alignment horizontal="center" vertical="center" readingOrder="1"/>
    </xf>
    <xf numFmtId="3" fontId="0" fillId="0" borderId="55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 vertical="center" readingOrder="1"/>
    </xf>
    <xf numFmtId="0" fontId="0" fillId="0" borderId="25" xfId="0" applyBorder="1" applyAlignment="1">
      <alignment horizontal="center" vertical="center" readingOrder="1"/>
    </xf>
    <xf numFmtId="0" fontId="0" fillId="0" borderId="51" xfId="0" applyFill="1" applyBorder="1"/>
    <xf numFmtId="0" fontId="0" fillId="0" borderId="40" xfId="0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right"/>
    </xf>
    <xf numFmtId="0" fontId="43" fillId="0" borderId="37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right"/>
    </xf>
    <xf numFmtId="3" fontId="0" fillId="0" borderId="50" xfId="0" applyNumberFormat="1" applyFill="1" applyBorder="1" applyAlignment="1">
      <alignment horizontal="right"/>
    </xf>
    <xf numFmtId="0" fontId="0" fillId="24" borderId="27" xfId="0" applyFont="1" applyFill="1" applyBorder="1" applyAlignment="1">
      <alignment horizontal="center"/>
    </xf>
    <xf numFmtId="0" fontId="0" fillId="29" borderId="48" xfId="0" applyFill="1" applyBorder="1"/>
    <xf numFmtId="0" fontId="0" fillId="24" borderId="39" xfId="0" applyFont="1" applyFill="1" applyBorder="1"/>
    <xf numFmtId="0" fontId="0" fillId="24" borderId="40" xfId="0" applyFont="1" applyFill="1" applyBorder="1"/>
    <xf numFmtId="0" fontId="0" fillId="24" borderId="40" xfId="0" applyFont="1" applyFill="1" applyBorder="1" applyAlignment="1">
      <alignment horizontal="center"/>
    </xf>
    <xf numFmtId="3" fontId="0" fillId="24" borderId="2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0" fontId="0" fillId="0" borderId="0" xfId="0"/>
    <xf numFmtId="0" fontId="0" fillId="0" borderId="24" xfId="0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30" borderId="55" xfId="0" applyFill="1" applyBorder="1"/>
    <xf numFmtId="0" fontId="36" fillId="24" borderId="51" xfId="0" applyFont="1" applyFill="1" applyBorder="1"/>
    <xf numFmtId="0" fontId="36" fillId="24" borderId="13" xfId="0" applyFont="1" applyFill="1" applyBorder="1"/>
    <xf numFmtId="0" fontId="36" fillId="24" borderId="14" xfId="0" applyFont="1" applyFill="1" applyBorder="1"/>
    <xf numFmtId="3" fontId="0" fillId="24" borderId="55" xfId="0" applyNumberFormat="1" applyFont="1" applyFill="1" applyBorder="1" applyAlignment="1">
      <alignment horizontal="right"/>
    </xf>
    <xf numFmtId="0" fontId="0" fillId="0" borderId="5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29" borderId="27" xfId="0" applyFont="1" applyFill="1" applyBorder="1" applyAlignment="1">
      <alignment vertical="center" wrapText="1"/>
    </xf>
    <xf numFmtId="0" fontId="20" fillId="29" borderId="35" xfId="0" applyFont="1" applyFill="1" applyBorder="1" applyAlignment="1">
      <alignment vertical="center" wrapText="1"/>
    </xf>
    <xf numFmtId="0" fontId="20" fillId="29" borderId="32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/>
    <xf numFmtId="0" fontId="40" fillId="0" borderId="0" xfId="0" applyFont="1" applyBorder="1" applyAlignment="1">
      <alignment vertical="center" textRotation="180"/>
    </xf>
    <xf numFmtId="0" fontId="40" fillId="0" borderId="55" xfId="0" applyFont="1" applyBorder="1" applyAlignment="1">
      <alignment vertical="center" textRotation="180"/>
    </xf>
    <xf numFmtId="0" fontId="0" fillId="0" borderId="0" xfId="0" applyBorder="1" applyAlignment="1">
      <alignment horizontal="left" vertical="center" textRotation="180"/>
    </xf>
    <xf numFmtId="0" fontId="0" fillId="0" borderId="55" xfId="0" applyBorder="1" applyAlignment="1">
      <alignment horizontal="left" textRotation="180"/>
    </xf>
    <xf numFmtId="0" fontId="0" fillId="0" borderId="0" xfId="0" applyFill="1"/>
    <xf numFmtId="0" fontId="0" fillId="32" borderId="36" xfId="0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26" fillId="0" borderId="0" xfId="0" applyFont="1" applyBorder="1" applyAlignment="1">
      <alignment textRotation="180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2 2" xfId="43"/>
    <cellStyle name="normální 3" xfId="44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CCFFFF"/>
      <color rgb="FFFFD1A3"/>
      <color rgb="FFFFD9B3"/>
      <color rgb="FFFFCC99"/>
      <color rgb="FFFFFF99"/>
      <color rgb="FFFFCCCC"/>
      <color rgb="FFFF9966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H13" sqref="H13:H36"/>
    </sheetView>
  </sheetViews>
  <sheetFormatPr defaultRowHeight="12.75" x14ac:dyDescent="0.2"/>
  <cols>
    <col min="1" max="1" width="38" style="303" customWidth="1"/>
    <col min="2" max="2" width="58.42578125" style="303" customWidth="1"/>
    <col min="3" max="4" width="25.85546875" style="303" customWidth="1"/>
    <col min="5" max="6" width="12.7109375" style="303" customWidth="1"/>
    <col min="7" max="16384" width="9.140625" style="303"/>
  </cols>
  <sheetData>
    <row r="1" spans="2:11" ht="27.75" x14ac:dyDescent="0.4">
      <c r="B1" s="732"/>
      <c r="C1" s="732"/>
      <c r="D1" s="732"/>
      <c r="E1" s="732"/>
      <c r="F1" s="732"/>
      <c r="G1" s="390"/>
      <c r="H1" s="390"/>
      <c r="I1" s="390"/>
      <c r="J1" s="390"/>
      <c r="K1" s="390"/>
    </row>
    <row r="2" spans="2:11" ht="15.75" x14ac:dyDescent="0.25">
      <c r="B2" s="384"/>
      <c r="C2" s="389"/>
      <c r="D2" s="389"/>
      <c r="E2" s="384"/>
      <c r="F2" s="386"/>
    </row>
    <row r="3" spans="2:11" ht="15.75" x14ac:dyDescent="0.25">
      <c r="B3" s="386"/>
      <c r="C3" s="309"/>
      <c r="D3" s="309"/>
      <c r="E3" s="384"/>
      <c r="F3" s="386"/>
      <c r="G3" s="305"/>
    </row>
    <row r="4" spans="2:11" ht="15.75" x14ac:dyDescent="0.25">
      <c r="B4" s="309"/>
      <c r="C4" s="309"/>
      <c r="E4" s="388" t="s">
        <v>500</v>
      </c>
      <c r="F4" s="386"/>
    </row>
    <row r="5" spans="2:11" ht="15.75" x14ac:dyDescent="0.25">
      <c r="B5" s="309"/>
      <c r="C5" s="309"/>
      <c r="D5" s="309"/>
      <c r="E5" s="384"/>
      <c r="F5" s="386"/>
    </row>
    <row r="6" spans="2:11" ht="15.75" x14ac:dyDescent="0.25">
      <c r="B6" s="309"/>
      <c r="C6" s="309"/>
      <c r="D6" s="309"/>
      <c r="E6" s="384"/>
      <c r="F6" s="386"/>
    </row>
    <row r="7" spans="2:11" ht="15.75" x14ac:dyDescent="0.25">
      <c r="B7" s="309"/>
      <c r="C7" s="309"/>
      <c r="D7" s="309"/>
      <c r="E7" s="384"/>
      <c r="F7" s="386"/>
    </row>
    <row r="8" spans="2:11" ht="23.25" x14ac:dyDescent="0.35">
      <c r="B8" s="733" t="s">
        <v>350</v>
      </c>
      <c r="C8" s="733"/>
      <c r="D8" s="733"/>
      <c r="E8" s="306"/>
      <c r="F8" s="306"/>
    </row>
    <row r="9" spans="2:11" ht="23.25" x14ac:dyDescent="0.35">
      <c r="B9" s="733" t="s">
        <v>364</v>
      </c>
      <c r="C9" s="733"/>
      <c r="D9" s="733"/>
      <c r="E9" s="306"/>
      <c r="F9" s="306"/>
    </row>
    <row r="10" spans="2:11" ht="15.75" x14ac:dyDescent="0.25">
      <c r="B10" s="387"/>
      <c r="C10" s="387"/>
      <c r="D10" s="387"/>
      <c r="E10" s="384"/>
      <c r="F10" s="386"/>
    </row>
    <row r="11" spans="2:11" ht="15.75" x14ac:dyDescent="0.25">
      <c r="B11" s="387"/>
      <c r="C11" s="387"/>
      <c r="D11" s="387"/>
      <c r="E11" s="384"/>
      <c r="F11" s="386"/>
    </row>
    <row r="12" spans="2:11" ht="15.75" x14ac:dyDescent="0.25">
      <c r="B12" s="387"/>
      <c r="C12" s="387"/>
      <c r="D12" s="387"/>
      <c r="E12" s="384"/>
      <c r="F12" s="386" t="s">
        <v>64</v>
      </c>
    </row>
    <row r="13" spans="2:11" ht="15" x14ac:dyDescent="0.2">
      <c r="B13" s="385"/>
      <c r="C13" s="385"/>
      <c r="D13" s="1" t="s">
        <v>1</v>
      </c>
      <c r="E13" s="384"/>
      <c r="F13" s="1"/>
    </row>
    <row r="14" spans="2:11" x14ac:dyDescent="0.2">
      <c r="B14" s="734" t="s">
        <v>349</v>
      </c>
      <c r="C14" s="296" t="s">
        <v>67</v>
      </c>
      <c r="D14" s="296" t="s">
        <v>68</v>
      </c>
      <c r="E14" s="119"/>
      <c r="F14" s="119"/>
    </row>
    <row r="15" spans="2:11" x14ac:dyDescent="0.2">
      <c r="B15" s="735"/>
      <c r="C15" s="297" t="s">
        <v>66</v>
      </c>
      <c r="D15" s="297" t="s">
        <v>66</v>
      </c>
      <c r="E15" s="119"/>
      <c r="F15" s="119"/>
    </row>
    <row r="16" spans="2:11" x14ac:dyDescent="0.2">
      <c r="B16" s="152"/>
      <c r="C16" s="391" t="s">
        <v>286</v>
      </c>
      <c r="D16" s="176" t="s">
        <v>501</v>
      </c>
      <c r="E16" s="119"/>
      <c r="F16" s="119"/>
    </row>
    <row r="17" spans="1:9" x14ac:dyDescent="0.2">
      <c r="B17" s="383" t="s">
        <v>348</v>
      </c>
      <c r="C17" s="379">
        <f>SUM(Provoz.příjmy!F113)</f>
        <v>608400</v>
      </c>
      <c r="D17" s="379">
        <f>SUM(Provoz.příjmy!I113)</f>
        <v>646070</v>
      </c>
      <c r="E17" s="211"/>
      <c r="G17" s="375"/>
    </row>
    <row r="18" spans="1:9" x14ac:dyDescent="0.2">
      <c r="B18" s="382" t="s">
        <v>338</v>
      </c>
      <c r="C18" s="381"/>
      <c r="D18" s="381"/>
      <c r="E18" s="211"/>
      <c r="F18" s="211"/>
    </row>
    <row r="19" spans="1:9" x14ac:dyDescent="0.2">
      <c r="B19" s="93" t="s">
        <v>347</v>
      </c>
      <c r="C19" s="153">
        <f>SUM(Provoz.příjmy!F10)</f>
        <v>546180</v>
      </c>
      <c r="D19" s="153">
        <f>SUM(Provoz.příjmy!I10)</f>
        <v>551576</v>
      </c>
      <c r="E19" s="211"/>
      <c r="F19" s="211"/>
      <c r="H19" s="38"/>
    </row>
    <row r="20" spans="1:9" x14ac:dyDescent="0.2">
      <c r="B20" s="242" t="s">
        <v>346</v>
      </c>
      <c r="C20" s="154">
        <f>SUM(Provoz.příjmy!F34)</f>
        <v>21288</v>
      </c>
      <c r="D20" s="154">
        <f>SUM(Provoz.příjmy!I34)</f>
        <v>23645</v>
      </c>
      <c r="E20" s="211"/>
      <c r="F20" s="211"/>
    </row>
    <row r="21" spans="1:9" x14ac:dyDescent="0.2">
      <c r="B21" s="92" t="s">
        <v>345</v>
      </c>
      <c r="C21" s="154">
        <f>SUM(Provoz.příjmy!F73)</f>
        <v>40932</v>
      </c>
      <c r="D21" s="154">
        <f>SUM(Provoz.příjmy!I73)</f>
        <v>70849</v>
      </c>
      <c r="E21" s="211"/>
      <c r="F21" s="211"/>
    </row>
    <row r="22" spans="1:9" x14ac:dyDescent="0.2">
      <c r="B22" s="380" t="s">
        <v>344</v>
      </c>
      <c r="C22" s="379">
        <f>SUM(Kap.příjmy!F21)</f>
        <v>2846</v>
      </c>
      <c r="D22" s="379">
        <f>SUM(Kap.příjmy!I21)</f>
        <v>21291</v>
      </c>
      <c r="F22" s="211"/>
      <c r="H22" s="211"/>
    </row>
    <row r="23" spans="1:9" x14ac:dyDescent="0.2">
      <c r="B23" s="382" t="s">
        <v>338</v>
      </c>
      <c r="C23" s="381"/>
      <c r="D23" s="381"/>
      <c r="E23" s="211"/>
      <c r="F23" s="65"/>
    </row>
    <row r="24" spans="1:9" x14ac:dyDescent="0.2">
      <c r="B24" s="93" t="s">
        <v>343</v>
      </c>
      <c r="C24" s="153">
        <f>SUM(Kap.příjmy!F14)</f>
        <v>2846</v>
      </c>
      <c r="D24" s="153">
        <f>SUM(Kap.příjmy!I13)</f>
        <v>2988</v>
      </c>
      <c r="E24" s="211"/>
      <c r="F24" s="211"/>
    </row>
    <row r="25" spans="1:9" x14ac:dyDescent="0.2">
      <c r="B25" s="93" t="s">
        <v>342</v>
      </c>
      <c r="C25" s="153">
        <v>0</v>
      </c>
      <c r="D25" s="153">
        <f>SUM(Kap.příjmy!I18)</f>
        <v>18303</v>
      </c>
      <c r="E25" s="211"/>
      <c r="F25" s="211"/>
    </row>
    <row r="26" spans="1:9" x14ac:dyDescent="0.2">
      <c r="A26" s="304"/>
      <c r="B26" s="374" t="s">
        <v>341</v>
      </c>
      <c r="C26" s="373">
        <f>C17+C22</f>
        <v>611246</v>
      </c>
      <c r="D26" s="373">
        <f>D17+D22</f>
        <v>667361</v>
      </c>
      <c r="E26" s="211"/>
      <c r="G26" s="303" t="s">
        <v>64</v>
      </c>
      <c r="H26" s="211"/>
    </row>
    <row r="27" spans="1:9" x14ac:dyDescent="0.2">
      <c r="B27" s="380" t="s">
        <v>340</v>
      </c>
      <c r="C27" s="379">
        <f>SUM(Provoz.výdaje!J283)</f>
        <v>560108</v>
      </c>
      <c r="D27" s="379">
        <f>SUM(Provoz.výdaje!M283)</f>
        <v>627485</v>
      </c>
      <c r="E27" s="211"/>
      <c r="F27" s="211"/>
    </row>
    <row r="28" spans="1:9" x14ac:dyDescent="0.2">
      <c r="B28" s="378" t="s">
        <v>339</v>
      </c>
      <c r="C28" s="377">
        <f>SUM(Kapitál.výdaje!E97)</f>
        <v>90304</v>
      </c>
      <c r="D28" s="377">
        <f>SUM(Kapitál.výdaje!H97)</f>
        <v>170578</v>
      </c>
      <c r="E28" s="211"/>
      <c r="F28" s="375"/>
    </row>
    <row r="29" spans="1:9" x14ac:dyDescent="0.2">
      <c r="B29" s="155" t="s">
        <v>338</v>
      </c>
      <c r="C29" s="376"/>
      <c r="D29" s="376"/>
      <c r="E29" s="211"/>
      <c r="F29" s="375"/>
    </row>
    <row r="30" spans="1:9" x14ac:dyDescent="0.2">
      <c r="B30" s="155" t="s">
        <v>337</v>
      </c>
      <c r="C30" s="265">
        <f>SUM(Kapitál.výdaje!E10)</f>
        <v>10100</v>
      </c>
      <c r="D30" s="265">
        <f>SUM(Kapitál.výdaje!H10)</f>
        <v>11109</v>
      </c>
      <c r="F30" s="65"/>
      <c r="H30" s="91"/>
      <c r="I30" s="303" t="s">
        <v>64</v>
      </c>
    </row>
    <row r="31" spans="1:9" x14ac:dyDescent="0.2">
      <c r="B31" s="155" t="s">
        <v>336</v>
      </c>
      <c r="C31" s="376">
        <f>SUM(Kapitál.výdaje!E19,Kapitál.výdaje!E25)</f>
        <v>16557</v>
      </c>
      <c r="D31" s="376">
        <f>SUM(Kapitál.výdaje!H19,Kapitál.výdaje!H25)</f>
        <v>29826</v>
      </c>
      <c r="E31" s="91"/>
      <c r="F31" s="375"/>
    </row>
    <row r="32" spans="1:9" x14ac:dyDescent="0.2">
      <c r="B32" s="155" t="s">
        <v>335</v>
      </c>
      <c r="C32" s="376">
        <f>SUM(Kapitál.výdaje!E21,Kapitál.výdaje!E28)</f>
        <v>57647</v>
      </c>
      <c r="D32" s="376">
        <f>SUM(Kapitál.výdaje!H21,Kapitál.výdaje!H28)</f>
        <v>122240</v>
      </c>
      <c r="E32" s="91"/>
      <c r="F32" s="375"/>
    </row>
    <row r="33" spans="2:11" x14ac:dyDescent="0.2">
      <c r="B33" s="155" t="s">
        <v>334</v>
      </c>
      <c r="C33" s="376">
        <f>SUM(Kapitál.výdaje!E94)</f>
        <v>6000</v>
      </c>
      <c r="D33" s="376">
        <f>SUM(Kapitál.výdaje!H94)</f>
        <v>7403</v>
      </c>
      <c r="E33" s="91"/>
      <c r="F33" s="375"/>
    </row>
    <row r="34" spans="2:11" x14ac:dyDescent="0.2">
      <c r="B34" s="374" t="s">
        <v>333</v>
      </c>
      <c r="C34" s="373">
        <f>SUM(C27:C28)</f>
        <v>650412</v>
      </c>
      <c r="D34" s="373">
        <f>SUM(D27:D28)</f>
        <v>798063</v>
      </c>
      <c r="F34" s="211"/>
      <c r="H34" s="90"/>
    </row>
    <row r="35" spans="2:11" x14ac:dyDescent="0.2">
      <c r="B35" s="372" t="s">
        <v>332</v>
      </c>
      <c r="C35" s="371"/>
      <c r="D35" s="371"/>
      <c r="E35" s="90"/>
      <c r="F35" s="80"/>
    </row>
    <row r="36" spans="2:11" x14ac:dyDescent="0.2">
      <c r="B36" s="370" t="s">
        <v>331</v>
      </c>
      <c r="C36" s="369">
        <f>SUM('7_Financování'!D14)</f>
        <v>39166</v>
      </c>
      <c r="D36" s="369">
        <f>SUM('7_Financování'!G14)</f>
        <v>130702</v>
      </c>
      <c r="E36" s="211"/>
      <c r="F36" s="211"/>
      <c r="H36" s="38"/>
      <c r="J36" s="38">
        <f>SUM(D36-H36)</f>
        <v>130702</v>
      </c>
    </row>
    <row r="37" spans="2:11" x14ac:dyDescent="0.2">
      <c r="B37" s="307"/>
      <c r="C37" s="307"/>
      <c r="D37" s="307"/>
      <c r="E37" s="65"/>
    </row>
    <row r="38" spans="2:11" x14ac:dyDescent="0.2">
      <c r="B38" s="365"/>
      <c r="C38" s="241"/>
      <c r="D38" s="364"/>
      <c r="E38" s="65"/>
    </row>
    <row r="39" spans="2:11" ht="9.75" customHeight="1" x14ac:dyDescent="0.2">
      <c r="B39" s="368"/>
      <c r="C39" s="368"/>
      <c r="D39" s="368"/>
      <c r="E39" s="65"/>
    </row>
    <row r="40" spans="2:11" ht="12.75" hidden="1" customHeight="1" x14ac:dyDescent="0.2">
      <c r="B40" s="367"/>
      <c r="C40" s="366"/>
      <c r="D40" s="366"/>
      <c r="E40" s="65"/>
    </row>
    <row r="41" spans="2:11" ht="20.100000000000001" customHeight="1" x14ac:dyDescent="0.2">
      <c r="B41" s="365"/>
      <c r="C41" s="364"/>
      <c r="D41" s="364"/>
      <c r="E41" s="65"/>
      <c r="G41" s="38"/>
    </row>
    <row r="42" spans="2:11" ht="20.100000000000001" customHeight="1" x14ac:dyDescent="0.2">
      <c r="B42" s="80"/>
      <c r="C42" s="211"/>
      <c r="D42" s="211"/>
      <c r="E42" s="80"/>
      <c r="G42" s="303" t="s">
        <v>64</v>
      </c>
    </row>
    <row r="43" spans="2:11" ht="20.100000000000001" customHeight="1" x14ac:dyDescent="0.2">
      <c r="B43" s="80"/>
      <c r="C43" s="211"/>
      <c r="D43" s="211"/>
      <c r="E43" s="211"/>
    </row>
    <row r="44" spans="2:11" ht="20.100000000000001" customHeight="1" x14ac:dyDescent="0.2">
      <c r="B44" s="80"/>
      <c r="C44" s="211"/>
      <c r="D44" s="211"/>
      <c r="E44" s="211"/>
    </row>
    <row r="45" spans="2:11" ht="19.5" customHeight="1" x14ac:dyDescent="0.2">
      <c r="B45" s="80"/>
      <c r="C45" s="204"/>
      <c r="D45" s="204"/>
      <c r="E45" s="204"/>
      <c r="K45" s="303" t="s">
        <v>64</v>
      </c>
    </row>
  </sheetData>
  <mergeCells count="4">
    <mergeCell ref="B1:F1"/>
    <mergeCell ref="B8:D8"/>
    <mergeCell ref="B9:D9"/>
    <mergeCell ref="B14:B15"/>
  </mergeCells>
  <pageMargins left="0.11811023622047245" right="0.70866141732283472" top="0.47244094488188981" bottom="0.78740157480314965" header="0.31496062992125984" footer="0.31496062992125984"/>
  <pageSetup paperSize="9" scale="8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zoomScaleNormal="100" workbookViewId="0">
      <pane xSplit="1" ySplit="9" topLeftCell="B139" activePane="bottomRight" state="frozen"/>
      <selection pane="topRight" activeCell="B1" sqref="B1"/>
      <selection pane="bottomLeft" activeCell="A10" sqref="A10"/>
      <selection pane="bottomRight" activeCell="J10" sqref="J10:J139"/>
    </sheetView>
  </sheetViews>
  <sheetFormatPr defaultRowHeight="12.75" x14ac:dyDescent="0.2"/>
  <cols>
    <col min="1" max="4" width="9.140625" style="303"/>
    <col min="5" max="5" width="68.28515625" style="303" customWidth="1"/>
    <col min="6" max="7" width="13.42578125" style="303" customWidth="1"/>
    <col min="8" max="8" width="13.42578125" style="536" customWidth="1"/>
    <col min="9" max="9" width="13.42578125" style="303" customWidth="1"/>
    <col min="10" max="10" width="12" style="303" customWidth="1"/>
    <col min="11" max="11" width="11.85546875" style="303" customWidth="1"/>
    <col min="12" max="12" width="9.140625" style="303"/>
    <col min="13" max="13" width="9.140625" style="303" customWidth="1"/>
    <col min="14" max="16384" width="9.140625" style="303"/>
  </cols>
  <sheetData>
    <row r="1" spans="1:12" ht="24.75" customHeight="1" x14ac:dyDescent="0.4">
      <c r="A1" s="736" t="s">
        <v>316</v>
      </c>
      <c r="B1" s="736"/>
      <c r="C1" s="736"/>
      <c r="D1" s="736"/>
      <c r="E1" s="736"/>
      <c r="F1" s="736"/>
      <c r="G1" s="736"/>
      <c r="H1" s="736"/>
      <c r="I1" s="736"/>
      <c r="J1" s="485"/>
    </row>
    <row r="2" spans="1:12" ht="20.25" customHeight="1" x14ac:dyDescent="0.35">
      <c r="C2" s="4"/>
      <c r="D2" s="4"/>
      <c r="E2" s="4"/>
      <c r="F2" s="4"/>
      <c r="G2" s="4"/>
      <c r="H2" s="4"/>
      <c r="I2" s="4"/>
      <c r="J2" s="64"/>
      <c r="K2" s="4"/>
    </row>
    <row r="3" spans="1:12" ht="11.25" customHeight="1" x14ac:dyDescent="0.4">
      <c r="A3" s="146"/>
      <c r="B3" s="146"/>
      <c r="C3" s="146"/>
      <c r="D3" s="146"/>
      <c r="E3" s="146"/>
      <c r="F3" s="146"/>
      <c r="G3" s="146"/>
      <c r="H3" s="534"/>
      <c r="I3" s="146"/>
      <c r="J3" s="146"/>
    </row>
    <row r="4" spans="1:12" ht="23.25" x14ac:dyDescent="0.35">
      <c r="A4" s="742" t="s">
        <v>472</v>
      </c>
      <c r="B4" s="742"/>
      <c r="C4" s="742"/>
      <c r="D4" s="742"/>
      <c r="E4" s="742"/>
      <c r="F4" s="742"/>
      <c r="G4" s="742"/>
      <c r="H4" s="742"/>
      <c r="I4" s="742"/>
      <c r="J4" s="486"/>
    </row>
    <row r="5" spans="1:12" ht="15.75" customHeight="1" x14ac:dyDescent="0.35">
      <c r="A5" s="308"/>
      <c r="B5" s="308"/>
      <c r="C5" s="308"/>
      <c r="D5" s="308"/>
      <c r="E5" s="308"/>
      <c r="F5" s="308"/>
      <c r="G5" s="308"/>
      <c r="H5" s="535"/>
      <c r="I5" s="308"/>
      <c r="J5" s="308"/>
    </row>
    <row r="6" spans="1:12" ht="13.5" customHeight="1" x14ac:dyDescent="0.2">
      <c r="I6" s="1" t="s">
        <v>1</v>
      </c>
    </row>
    <row r="7" spans="1:12" x14ac:dyDescent="0.2">
      <c r="A7" s="501"/>
      <c r="B7" s="502"/>
      <c r="C7" s="502"/>
      <c r="D7" s="503"/>
      <c r="E7" s="47"/>
      <c r="F7" s="487" t="s">
        <v>67</v>
      </c>
      <c r="G7" s="487" t="s">
        <v>68</v>
      </c>
      <c r="H7" s="487" t="s">
        <v>315</v>
      </c>
      <c r="I7" s="504" t="s">
        <v>68</v>
      </c>
    </row>
    <row r="8" spans="1:12" x14ac:dyDescent="0.2">
      <c r="A8" s="738" t="s">
        <v>129</v>
      </c>
      <c r="B8" s="740" t="s">
        <v>129</v>
      </c>
      <c r="C8" s="740" t="s">
        <v>134</v>
      </c>
      <c r="D8" s="97" t="s">
        <v>4</v>
      </c>
      <c r="E8" s="5"/>
      <c r="F8" s="6" t="s">
        <v>5</v>
      </c>
      <c r="G8" s="212" t="s">
        <v>66</v>
      </c>
      <c r="H8" s="212">
        <v>41877</v>
      </c>
      <c r="I8" s="505" t="s">
        <v>66</v>
      </c>
    </row>
    <row r="9" spans="1:12" x14ac:dyDescent="0.2">
      <c r="A9" s="739"/>
      <c r="B9" s="741"/>
      <c r="C9" s="741"/>
      <c r="D9" s="7" t="s">
        <v>6</v>
      </c>
      <c r="E9" s="8"/>
      <c r="F9" s="9">
        <v>2014</v>
      </c>
      <c r="G9" s="488" t="s">
        <v>489</v>
      </c>
      <c r="H9" s="9" t="s">
        <v>516</v>
      </c>
      <c r="I9" s="488" t="s">
        <v>502</v>
      </c>
    </row>
    <row r="10" spans="1:12" ht="12.75" customHeight="1" x14ac:dyDescent="0.2">
      <c r="A10" s="489"/>
      <c r="B10" s="10"/>
      <c r="C10" s="10"/>
      <c r="D10" s="11"/>
      <c r="E10" s="72" t="s">
        <v>7</v>
      </c>
      <c r="F10" s="490">
        <f>SUM(F11,F17,F19,F30,F32)</f>
        <v>546180</v>
      </c>
      <c r="G10" s="490">
        <f>SUM(G11,G17,G19,G30,G32)</f>
        <v>546180</v>
      </c>
      <c r="H10" s="490">
        <f>SUM(H11,H17,H19,H30,H32)</f>
        <v>5396</v>
      </c>
      <c r="I10" s="490">
        <f>SUM(I11,I17,I19,I30,I32)</f>
        <v>551576</v>
      </c>
      <c r="J10" s="38"/>
      <c r="K10" s="38"/>
    </row>
    <row r="11" spans="1:12" x14ac:dyDescent="0.2">
      <c r="A11" s="491"/>
      <c r="B11" s="12"/>
      <c r="C11" s="12"/>
      <c r="D11" s="13" t="s">
        <v>8</v>
      </c>
      <c r="E11" s="198" t="s">
        <v>9</v>
      </c>
      <c r="F11" s="492">
        <f>SUM(F12:F16)</f>
        <v>237500</v>
      </c>
      <c r="G11" s="492">
        <f>SUM(G12:G16)</f>
        <v>237500</v>
      </c>
      <c r="H11" s="492">
        <f>SUM(H12:H16)</f>
        <v>5396</v>
      </c>
      <c r="I11" s="492">
        <f>SUM(I12:I16)</f>
        <v>242896</v>
      </c>
      <c r="J11" s="38"/>
      <c r="K11" s="38" t="s">
        <v>64</v>
      </c>
    </row>
    <row r="12" spans="1:12" x14ac:dyDescent="0.2">
      <c r="A12" s="491"/>
      <c r="B12" s="12"/>
      <c r="C12" s="12">
        <v>1111</v>
      </c>
      <c r="D12" s="14"/>
      <c r="E12" s="15" t="s">
        <v>10</v>
      </c>
      <c r="F12" s="16">
        <v>112700</v>
      </c>
      <c r="G12" s="16">
        <v>112700</v>
      </c>
      <c r="H12" s="16"/>
      <c r="I12" s="493">
        <f t="shared" ref="I12:I33" si="0">SUM(G12:H12)</f>
        <v>112700</v>
      </c>
    </row>
    <row r="13" spans="1:12" x14ac:dyDescent="0.2">
      <c r="A13" s="491"/>
      <c r="B13" s="12"/>
      <c r="C13" s="12">
        <v>1112</v>
      </c>
      <c r="D13" s="14"/>
      <c r="E13" s="54" t="s">
        <v>136</v>
      </c>
      <c r="F13" s="16">
        <v>7500</v>
      </c>
      <c r="G13" s="16">
        <v>7500</v>
      </c>
      <c r="H13" s="16"/>
      <c r="I13" s="493">
        <f t="shared" si="0"/>
        <v>7500</v>
      </c>
    </row>
    <row r="14" spans="1:12" x14ac:dyDescent="0.2">
      <c r="A14" s="491"/>
      <c r="B14" s="12"/>
      <c r="C14" s="12">
        <v>1113</v>
      </c>
      <c r="D14" s="14"/>
      <c r="E14" s="17" t="s">
        <v>11</v>
      </c>
      <c r="F14" s="16">
        <v>11300</v>
      </c>
      <c r="G14" s="16">
        <v>11300</v>
      </c>
      <c r="H14" s="16"/>
      <c r="I14" s="493">
        <f t="shared" si="0"/>
        <v>11300</v>
      </c>
      <c r="K14" s="303" t="s">
        <v>64</v>
      </c>
    </row>
    <row r="15" spans="1:12" x14ac:dyDescent="0.2">
      <c r="A15" s="491"/>
      <c r="B15" s="12"/>
      <c r="C15" s="12">
        <v>1121</v>
      </c>
      <c r="D15" s="14"/>
      <c r="E15" s="17" t="s">
        <v>12</v>
      </c>
      <c r="F15" s="16">
        <v>106000</v>
      </c>
      <c r="G15" s="16">
        <v>106000</v>
      </c>
      <c r="H15" s="16"/>
      <c r="I15" s="493">
        <f t="shared" si="0"/>
        <v>106000</v>
      </c>
      <c r="L15" s="303" t="s">
        <v>64</v>
      </c>
    </row>
    <row r="16" spans="1:12" s="667" customFormat="1" x14ac:dyDescent="0.2">
      <c r="A16" s="491"/>
      <c r="B16" s="12"/>
      <c r="C16" s="12">
        <v>1122</v>
      </c>
      <c r="D16" s="14"/>
      <c r="E16" s="3" t="s">
        <v>509</v>
      </c>
      <c r="F16" s="59" t="s">
        <v>0</v>
      </c>
      <c r="G16" s="59" t="s">
        <v>0</v>
      </c>
      <c r="H16" s="16">
        <v>5396</v>
      </c>
      <c r="I16" s="493">
        <f t="shared" si="0"/>
        <v>5396</v>
      </c>
    </row>
    <row r="17" spans="1:13" x14ac:dyDescent="0.2">
      <c r="A17" s="491"/>
      <c r="B17" s="12"/>
      <c r="C17" s="12"/>
      <c r="D17" s="18" t="s">
        <v>8</v>
      </c>
      <c r="E17" s="199" t="s">
        <v>13</v>
      </c>
      <c r="F17" s="247">
        <v>233000</v>
      </c>
      <c r="G17" s="247">
        <v>233000</v>
      </c>
      <c r="H17" s="247"/>
      <c r="I17" s="492">
        <f t="shared" si="0"/>
        <v>233000</v>
      </c>
    </row>
    <row r="18" spans="1:13" x14ac:dyDescent="0.2">
      <c r="A18" s="491"/>
      <c r="B18" s="12"/>
      <c r="C18" s="12">
        <v>1211</v>
      </c>
      <c r="D18" s="14"/>
      <c r="E18" s="17" t="s">
        <v>14</v>
      </c>
      <c r="F18" s="16">
        <v>233000</v>
      </c>
      <c r="G18" s="16">
        <v>233000</v>
      </c>
      <c r="H18" s="16"/>
      <c r="I18" s="493">
        <f t="shared" si="0"/>
        <v>233000</v>
      </c>
      <c r="K18" s="303" t="s">
        <v>64</v>
      </c>
      <c r="L18" s="303" t="s">
        <v>64</v>
      </c>
    </row>
    <row r="19" spans="1:13" x14ac:dyDescent="0.2">
      <c r="A19" s="491"/>
      <c r="B19" s="12"/>
      <c r="C19" s="12"/>
      <c r="D19" s="19"/>
      <c r="E19" s="200" t="s">
        <v>15</v>
      </c>
      <c r="F19" s="492">
        <f>SUM(F20:F26,F28:F29)</f>
        <v>35180</v>
      </c>
      <c r="G19" s="492">
        <f>SUM(G20:G26,G28:G29)</f>
        <v>35180</v>
      </c>
      <c r="H19" s="248"/>
      <c r="I19" s="492">
        <f>SUM(I20:I26,I28:I29)</f>
        <v>35180</v>
      </c>
      <c r="J19" s="38"/>
      <c r="M19" s="303" t="s">
        <v>64</v>
      </c>
    </row>
    <row r="20" spans="1:13" x14ac:dyDescent="0.2">
      <c r="A20" s="491"/>
      <c r="B20" s="12"/>
      <c r="C20" s="12">
        <v>1334</v>
      </c>
      <c r="D20" s="14" t="s">
        <v>16</v>
      </c>
      <c r="E20" s="17" t="s">
        <v>17</v>
      </c>
      <c r="F20" s="16">
        <v>30</v>
      </c>
      <c r="G20" s="16">
        <v>30</v>
      </c>
      <c r="H20" s="16"/>
      <c r="I20" s="493">
        <f t="shared" si="0"/>
        <v>30</v>
      </c>
      <c r="K20" s="38"/>
    </row>
    <row r="21" spans="1:13" x14ac:dyDescent="0.2">
      <c r="A21" s="491"/>
      <c r="B21" s="12"/>
      <c r="C21" s="12">
        <v>1340</v>
      </c>
      <c r="D21" s="14" t="s">
        <v>8</v>
      </c>
      <c r="E21" s="17" t="s">
        <v>18</v>
      </c>
      <c r="F21" s="16">
        <v>21500</v>
      </c>
      <c r="G21" s="16">
        <v>21500</v>
      </c>
      <c r="H21" s="16"/>
      <c r="I21" s="493">
        <f t="shared" si="0"/>
        <v>21500</v>
      </c>
      <c r="K21" s="303" t="s">
        <v>64</v>
      </c>
    </row>
    <row r="22" spans="1:13" x14ac:dyDescent="0.2">
      <c r="A22" s="491"/>
      <c r="B22" s="12"/>
      <c r="C22" s="12">
        <v>1341</v>
      </c>
      <c r="D22" s="14" t="s">
        <v>8</v>
      </c>
      <c r="E22" s="17" t="s">
        <v>19</v>
      </c>
      <c r="F22" s="16">
        <v>1300</v>
      </c>
      <c r="G22" s="16">
        <v>1300</v>
      </c>
      <c r="H22" s="16"/>
      <c r="I22" s="493">
        <f t="shared" si="0"/>
        <v>1300</v>
      </c>
      <c r="K22" s="303" t="s">
        <v>64</v>
      </c>
      <c r="L22" s="303" t="s">
        <v>64</v>
      </c>
      <c r="M22" s="303" t="s">
        <v>64</v>
      </c>
    </row>
    <row r="23" spans="1:13" x14ac:dyDescent="0.2">
      <c r="A23" s="491"/>
      <c r="B23" s="12"/>
      <c r="C23" s="12">
        <v>1342</v>
      </c>
      <c r="D23" s="14" t="s">
        <v>8</v>
      </c>
      <c r="E23" s="17" t="s">
        <v>20</v>
      </c>
      <c r="F23" s="16">
        <v>250</v>
      </c>
      <c r="G23" s="16">
        <v>250</v>
      </c>
      <c r="H23" s="16"/>
      <c r="I23" s="493">
        <f t="shared" si="0"/>
        <v>250</v>
      </c>
    </row>
    <row r="24" spans="1:13" x14ac:dyDescent="0.2">
      <c r="A24" s="491"/>
      <c r="B24" s="12"/>
      <c r="C24" s="12">
        <v>1343</v>
      </c>
      <c r="D24" s="14" t="s">
        <v>21</v>
      </c>
      <c r="E24" s="17" t="s">
        <v>22</v>
      </c>
      <c r="F24" s="16">
        <v>1500</v>
      </c>
      <c r="G24" s="16">
        <v>1500</v>
      </c>
      <c r="H24" s="16"/>
      <c r="I24" s="493">
        <f t="shared" si="0"/>
        <v>1500</v>
      </c>
    </row>
    <row r="25" spans="1:13" x14ac:dyDescent="0.2">
      <c r="A25" s="491"/>
      <c r="B25" s="12"/>
      <c r="C25" s="12">
        <v>1345</v>
      </c>
      <c r="D25" s="14" t="s">
        <v>8</v>
      </c>
      <c r="E25" s="17" t="s">
        <v>23</v>
      </c>
      <c r="F25" s="16">
        <v>200</v>
      </c>
      <c r="G25" s="16">
        <v>200</v>
      </c>
      <c r="H25" s="16"/>
      <c r="I25" s="493">
        <f t="shared" si="0"/>
        <v>200</v>
      </c>
    </row>
    <row r="26" spans="1:13" x14ac:dyDescent="0.2">
      <c r="A26" s="491"/>
      <c r="B26" s="12"/>
      <c r="C26" s="12">
        <v>1351</v>
      </c>
      <c r="D26" s="14" t="s">
        <v>8</v>
      </c>
      <c r="E26" s="54" t="s">
        <v>139</v>
      </c>
      <c r="F26" s="21">
        <v>1000</v>
      </c>
      <c r="G26" s="21">
        <v>1000</v>
      </c>
      <c r="H26" s="21"/>
      <c r="I26" s="493">
        <f t="shared" si="0"/>
        <v>1000</v>
      </c>
    </row>
    <row r="27" spans="1:13" x14ac:dyDescent="0.2">
      <c r="A27" s="491"/>
      <c r="B27" s="12"/>
      <c r="C27" s="12"/>
      <c r="D27" s="147"/>
      <c r="E27" s="54" t="s">
        <v>366</v>
      </c>
      <c r="F27" s="197">
        <v>1000</v>
      </c>
      <c r="G27" s="21">
        <v>1000</v>
      </c>
      <c r="H27" s="21"/>
      <c r="I27" s="493">
        <f t="shared" si="0"/>
        <v>1000</v>
      </c>
    </row>
    <row r="28" spans="1:13" x14ac:dyDescent="0.2">
      <c r="A28" s="491"/>
      <c r="B28" s="12"/>
      <c r="C28" s="12">
        <v>1353</v>
      </c>
      <c r="D28" s="22" t="s">
        <v>21</v>
      </c>
      <c r="E28" s="17" t="s">
        <v>24</v>
      </c>
      <c r="F28" s="21">
        <v>1400</v>
      </c>
      <c r="G28" s="21">
        <v>1400</v>
      </c>
      <c r="H28" s="21"/>
      <c r="I28" s="493">
        <f t="shared" si="0"/>
        <v>1400</v>
      </c>
    </row>
    <row r="29" spans="1:13" x14ac:dyDescent="0.2">
      <c r="A29" s="491"/>
      <c r="B29" s="12"/>
      <c r="C29" s="12">
        <v>1355</v>
      </c>
      <c r="D29" s="147" t="s">
        <v>8</v>
      </c>
      <c r="E29" s="54" t="s">
        <v>142</v>
      </c>
      <c r="F29" s="197">
        <v>8000</v>
      </c>
      <c r="G29" s="21">
        <v>8000</v>
      </c>
      <c r="H29" s="21"/>
      <c r="I29" s="493">
        <f t="shared" si="0"/>
        <v>8000</v>
      </c>
    </row>
    <row r="30" spans="1:13" x14ac:dyDescent="0.2">
      <c r="A30" s="491"/>
      <c r="B30" s="12"/>
      <c r="C30" s="12"/>
      <c r="D30" s="23" t="s">
        <v>8</v>
      </c>
      <c r="E30" s="199" t="s">
        <v>25</v>
      </c>
      <c r="F30" s="249">
        <v>13000</v>
      </c>
      <c r="G30" s="249">
        <v>13000</v>
      </c>
      <c r="H30" s="249"/>
      <c r="I30" s="250">
        <f t="shared" si="0"/>
        <v>13000</v>
      </c>
      <c r="K30" s="303" t="s">
        <v>64</v>
      </c>
    </row>
    <row r="31" spans="1:13" x14ac:dyDescent="0.2">
      <c r="A31" s="491"/>
      <c r="B31" s="12"/>
      <c r="C31" s="12">
        <v>1361</v>
      </c>
      <c r="D31" s="14"/>
      <c r="E31" s="17" t="s">
        <v>26</v>
      </c>
      <c r="F31" s="21">
        <v>13000</v>
      </c>
      <c r="G31" s="21">
        <v>13000</v>
      </c>
      <c r="H31" s="21"/>
      <c r="I31" s="493">
        <f t="shared" si="0"/>
        <v>13000</v>
      </c>
      <c r="K31" s="303" t="s">
        <v>64</v>
      </c>
    </row>
    <row r="32" spans="1:13" x14ac:dyDescent="0.2">
      <c r="A32" s="491"/>
      <c r="B32" s="12"/>
      <c r="C32" s="12"/>
      <c r="D32" s="18" t="s">
        <v>8</v>
      </c>
      <c r="E32" s="199" t="s">
        <v>27</v>
      </c>
      <c r="F32" s="249">
        <v>27500</v>
      </c>
      <c r="G32" s="249">
        <v>27500</v>
      </c>
      <c r="H32" s="249"/>
      <c r="I32" s="250">
        <f t="shared" si="0"/>
        <v>27500</v>
      </c>
    </row>
    <row r="33" spans="1:12" x14ac:dyDescent="0.2">
      <c r="A33" s="491"/>
      <c r="B33" s="12"/>
      <c r="C33" s="12">
        <v>1511</v>
      </c>
      <c r="D33" s="14"/>
      <c r="E33" s="54" t="s">
        <v>375</v>
      </c>
      <c r="F33" s="21">
        <v>27500</v>
      </c>
      <c r="G33" s="21">
        <v>27500</v>
      </c>
      <c r="H33" s="21"/>
      <c r="I33" s="524">
        <f t="shared" si="0"/>
        <v>27500</v>
      </c>
    </row>
    <row r="34" spans="1:12" ht="12.75" customHeight="1" x14ac:dyDescent="0.2">
      <c r="A34" s="494"/>
      <c r="B34" s="24"/>
      <c r="C34" s="24"/>
      <c r="D34" s="25"/>
      <c r="E34" s="72" t="s">
        <v>28</v>
      </c>
      <c r="F34" s="525">
        <f>SUM(F35,F49,F60,F62,F68)</f>
        <v>21288</v>
      </c>
      <c r="G34" s="525">
        <f>SUM(G35,G49,G60,G62,G68)</f>
        <v>23645</v>
      </c>
      <c r="H34" s="525"/>
      <c r="I34" s="525">
        <f>SUM(I35,I49,I60,I62,I68)</f>
        <v>23645</v>
      </c>
      <c r="J34" s="38"/>
      <c r="L34" s="303" t="s">
        <v>64</v>
      </c>
    </row>
    <row r="35" spans="1:12" x14ac:dyDescent="0.2">
      <c r="A35" s="491"/>
      <c r="B35" s="12"/>
      <c r="C35" s="26"/>
      <c r="D35" s="27"/>
      <c r="E35" s="201" t="s">
        <v>29</v>
      </c>
      <c r="F35" s="492">
        <f>SUM(F36:F48)</f>
        <v>12315</v>
      </c>
      <c r="G35" s="492">
        <f>SUM(G36:G48)</f>
        <v>12475</v>
      </c>
      <c r="H35" s="538"/>
      <c r="I35" s="492">
        <f>SUM(I36:I48)</f>
        <v>12475</v>
      </c>
      <c r="J35" s="38"/>
    </row>
    <row r="36" spans="1:12" x14ac:dyDescent="0.2">
      <c r="A36" s="491">
        <v>1014</v>
      </c>
      <c r="B36" s="12"/>
      <c r="C36" s="12">
        <v>2111</v>
      </c>
      <c r="D36" s="14" t="s">
        <v>16</v>
      </c>
      <c r="E36" s="28" t="s">
        <v>30</v>
      </c>
      <c r="F36" s="20">
        <v>400</v>
      </c>
      <c r="G36" s="20">
        <v>400</v>
      </c>
      <c r="H36" s="20"/>
      <c r="I36" s="493">
        <f t="shared" ref="I36:I67" si="1">SUM(G36:H36)</f>
        <v>400</v>
      </c>
    </row>
    <row r="37" spans="1:12" x14ac:dyDescent="0.2">
      <c r="A37" s="491">
        <v>2219</v>
      </c>
      <c r="B37" s="12"/>
      <c r="C37" s="12">
        <v>2111</v>
      </c>
      <c r="D37" s="14" t="s">
        <v>31</v>
      </c>
      <c r="E37" s="17" t="s">
        <v>32</v>
      </c>
      <c r="F37" s="16">
        <v>5500</v>
      </c>
      <c r="G37" s="16">
        <v>5500</v>
      </c>
      <c r="H37" s="16"/>
      <c r="I37" s="493">
        <f t="shared" si="1"/>
        <v>5500</v>
      </c>
    </row>
    <row r="38" spans="1:12" x14ac:dyDescent="0.2">
      <c r="A38" s="491">
        <v>2219</v>
      </c>
      <c r="B38" s="12"/>
      <c r="C38" s="12">
        <v>2111</v>
      </c>
      <c r="D38" s="14" t="s">
        <v>37</v>
      </c>
      <c r="E38" s="54" t="s">
        <v>294</v>
      </c>
      <c r="F38" s="59">
        <v>1700</v>
      </c>
      <c r="G38" s="59">
        <v>1700</v>
      </c>
      <c r="H38" s="59"/>
      <c r="I38" s="493">
        <f t="shared" si="1"/>
        <v>1700</v>
      </c>
    </row>
    <row r="39" spans="1:12" x14ac:dyDescent="0.2">
      <c r="A39" s="491">
        <v>3319</v>
      </c>
      <c r="B39" s="12"/>
      <c r="C39" s="12">
        <v>2111</v>
      </c>
      <c r="D39" s="14" t="s">
        <v>78</v>
      </c>
      <c r="E39" s="54" t="s">
        <v>287</v>
      </c>
      <c r="F39" s="16">
        <v>100</v>
      </c>
      <c r="G39" s="16">
        <v>260</v>
      </c>
      <c r="H39" s="16"/>
      <c r="I39" s="493">
        <f t="shared" si="1"/>
        <v>260</v>
      </c>
    </row>
    <row r="40" spans="1:12" x14ac:dyDescent="0.2">
      <c r="A40" s="491">
        <v>3612</v>
      </c>
      <c r="B40" s="12"/>
      <c r="C40" s="12">
        <v>2111</v>
      </c>
      <c r="D40" s="14" t="s">
        <v>33</v>
      </c>
      <c r="E40" s="17" t="s">
        <v>34</v>
      </c>
      <c r="F40" s="16">
        <v>34</v>
      </c>
      <c r="G40" s="16">
        <v>34</v>
      </c>
      <c r="H40" s="16"/>
      <c r="I40" s="493">
        <f t="shared" si="1"/>
        <v>34</v>
      </c>
      <c r="L40" s="303" t="s">
        <v>64</v>
      </c>
    </row>
    <row r="41" spans="1:12" x14ac:dyDescent="0.2">
      <c r="A41" s="491">
        <v>3613</v>
      </c>
      <c r="B41" s="12"/>
      <c r="C41" s="12">
        <v>2111</v>
      </c>
      <c r="D41" s="14" t="s">
        <v>288</v>
      </c>
      <c r="E41" s="54" t="s">
        <v>140</v>
      </c>
      <c r="F41" s="16">
        <v>72</v>
      </c>
      <c r="G41" s="16">
        <v>72</v>
      </c>
      <c r="H41" s="16"/>
      <c r="I41" s="493">
        <f t="shared" si="1"/>
        <v>72</v>
      </c>
    </row>
    <row r="42" spans="1:12" x14ac:dyDescent="0.2">
      <c r="A42" s="491">
        <v>3632</v>
      </c>
      <c r="B42" s="12"/>
      <c r="C42" s="12">
        <v>2111</v>
      </c>
      <c r="D42" s="14" t="s">
        <v>33</v>
      </c>
      <c r="E42" s="17" t="s">
        <v>35</v>
      </c>
      <c r="F42" s="16">
        <v>1005</v>
      </c>
      <c r="G42" s="16">
        <v>1005</v>
      </c>
      <c r="H42" s="16"/>
      <c r="I42" s="493">
        <f t="shared" si="1"/>
        <v>1005</v>
      </c>
    </row>
    <row r="43" spans="1:12" x14ac:dyDescent="0.2">
      <c r="A43" s="491">
        <v>3635</v>
      </c>
      <c r="B43" s="12"/>
      <c r="C43" s="12">
        <v>2111</v>
      </c>
      <c r="D43" s="14" t="s">
        <v>52</v>
      </c>
      <c r="E43" s="54" t="s">
        <v>47</v>
      </c>
      <c r="F43" s="16">
        <v>172</v>
      </c>
      <c r="G43" s="16">
        <v>172</v>
      </c>
      <c r="H43" s="16"/>
      <c r="I43" s="493">
        <f t="shared" si="1"/>
        <v>172</v>
      </c>
    </row>
    <row r="44" spans="1:12" x14ac:dyDescent="0.2">
      <c r="A44" s="491">
        <v>3639</v>
      </c>
      <c r="B44" s="12"/>
      <c r="C44" s="12">
        <v>2111</v>
      </c>
      <c r="D44" s="14" t="s">
        <v>52</v>
      </c>
      <c r="E44" s="54" t="s">
        <v>292</v>
      </c>
      <c r="F44" s="16">
        <v>20</v>
      </c>
      <c r="G44" s="16">
        <v>20</v>
      </c>
      <c r="H44" s="16"/>
      <c r="I44" s="493">
        <f t="shared" si="1"/>
        <v>20</v>
      </c>
    </row>
    <row r="45" spans="1:12" x14ac:dyDescent="0.2">
      <c r="A45" s="491">
        <v>3639</v>
      </c>
      <c r="B45" s="12"/>
      <c r="C45" s="12">
        <v>2111</v>
      </c>
      <c r="D45" s="14" t="s">
        <v>33</v>
      </c>
      <c r="E45" s="54" t="s">
        <v>433</v>
      </c>
      <c r="F45" s="16">
        <v>30</v>
      </c>
      <c r="G45" s="16">
        <v>30</v>
      </c>
      <c r="H45" s="16"/>
      <c r="I45" s="493">
        <f t="shared" si="1"/>
        <v>30</v>
      </c>
    </row>
    <row r="46" spans="1:12" x14ac:dyDescent="0.2">
      <c r="A46" s="491">
        <v>3729</v>
      </c>
      <c r="B46" s="12"/>
      <c r="C46" s="12">
        <v>2111</v>
      </c>
      <c r="D46" s="14" t="s">
        <v>33</v>
      </c>
      <c r="E46" s="17" t="s">
        <v>36</v>
      </c>
      <c r="F46" s="16">
        <v>2900</v>
      </c>
      <c r="G46" s="16">
        <v>2900</v>
      </c>
      <c r="H46" s="16"/>
      <c r="I46" s="493">
        <f t="shared" si="1"/>
        <v>2900</v>
      </c>
    </row>
    <row r="47" spans="1:12" x14ac:dyDescent="0.2">
      <c r="A47" s="491">
        <v>3745</v>
      </c>
      <c r="B47" s="12"/>
      <c r="C47" s="12">
        <v>2111</v>
      </c>
      <c r="D47" s="14" t="s">
        <v>33</v>
      </c>
      <c r="E47" s="54" t="s">
        <v>143</v>
      </c>
      <c r="F47" s="59">
        <v>22</v>
      </c>
      <c r="G47" s="59">
        <v>22</v>
      </c>
      <c r="H47" s="59"/>
      <c r="I47" s="493">
        <f t="shared" si="1"/>
        <v>22</v>
      </c>
    </row>
    <row r="48" spans="1:12" x14ac:dyDescent="0.2">
      <c r="A48" s="491">
        <v>6171</v>
      </c>
      <c r="B48" s="12"/>
      <c r="C48" s="12">
        <v>2111</v>
      </c>
      <c r="D48" s="14" t="s">
        <v>37</v>
      </c>
      <c r="E48" s="17" t="s">
        <v>38</v>
      </c>
      <c r="F48" s="16">
        <v>360</v>
      </c>
      <c r="G48" s="16">
        <v>360</v>
      </c>
      <c r="H48" s="16"/>
      <c r="I48" s="493">
        <f t="shared" si="1"/>
        <v>360</v>
      </c>
    </row>
    <row r="49" spans="1:13" x14ac:dyDescent="0.2">
      <c r="A49" s="491"/>
      <c r="B49" s="12"/>
      <c r="C49" s="12"/>
      <c r="D49" s="18"/>
      <c r="E49" s="199" t="s">
        <v>39</v>
      </c>
      <c r="F49" s="492">
        <f t="shared" ref="F49:G49" si="2">SUM(F50:F59)</f>
        <v>2923</v>
      </c>
      <c r="G49" s="492">
        <f t="shared" si="2"/>
        <v>2923</v>
      </c>
      <c r="H49" s="247"/>
      <c r="I49" s="492">
        <f>SUM(I50:I59)</f>
        <v>2923</v>
      </c>
      <c r="K49" s="38" t="s">
        <v>64</v>
      </c>
    </row>
    <row r="50" spans="1:13" x14ac:dyDescent="0.2">
      <c r="A50" s="491">
        <v>3639</v>
      </c>
      <c r="B50" s="12"/>
      <c r="C50" s="12">
        <v>2119</v>
      </c>
      <c r="D50" s="14" t="s">
        <v>33</v>
      </c>
      <c r="E50" s="17" t="s">
        <v>40</v>
      </c>
      <c r="F50" s="16">
        <v>450</v>
      </c>
      <c r="G50" s="16">
        <v>450</v>
      </c>
      <c r="H50" s="16"/>
      <c r="I50" s="493">
        <f t="shared" si="1"/>
        <v>450</v>
      </c>
    </row>
    <row r="51" spans="1:13" x14ac:dyDescent="0.2">
      <c r="A51" s="491">
        <v>3639</v>
      </c>
      <c r="B51" s="12"/>
      <c r="C51" s="12">
        <v>2131</v>
      </c>
      <c r="D51" s="14" t="s">
        <v>33</v>
      </c>
      <c r="E51" s="17" t="s">
        <v>41</v>
      </c>
      <c r="F51" s="16">
        <v>1270</v>
      </c>
      <c r="G51" s="16">
        <v>1270</v>
      </c>
      <c r="H51" s="16"/>
      <c r="I51" s="493">
        <f t="shared" si="1"/>
        <v>1270</v>
      </c>
    </row>
    <row r="52" spans="1:13" x14ac:dyDescent="0.2">
      <c r="A52" s="491">
        <v>2232</v>
      </c>
      <c r="B52" s="12"/>
      <c r="C52" s="12">
        <v>2132</v>
      </c>
      <c r="D52" s="14" t="s">
        <v>33</v>
      </c>
      <c r="E52" s="54" t="s">
        <v>289</v>
      </c>
      <c r="F52" s="16">
        <v>1</v>
      </c>
      <c r="G52" s="16">
        <v>1</v>
      </c>
      <c r="H52" s="16"/>
      <c r="I52" s="493">
        <f t="shared" si="1"/>
        <v>1</v>
      </c>
    </row>
    <row r="53" spans="1:13" x14ac:dyDescent="0.2">
      <c r="A53" s="491">
        <v>3612</v>
      </c>
      <c r="B53" s="12"/>
      <c r="C53" s="12">
        <v>2132</v>
      </c>
      <c r="D53" s="14" t="s">
        <v>33</v>
      </c>
      <c r="E53" s="17" t="s">
        <v>42</v>
      </c>
      <c r="F53" s="16">
        <v>99</v>
      </c>
      <c r="G53" s="16">
        <v>99</v>
      </c>
      <c r="H53" s="16"/>
      <c r="I53" s="493">
        <f t="shared" si="1"/>
        <v>99</v>
      </c>
      <c r="K53" s="303" t="s">
        <v>64</v>
      </c>
    </row>
    <row r="54" spans="1:13" x14ac:dyDescent="0.2">
      <c r="A54" s="491">
        <v>3613</v>
      </c>
      <c r="B54" s="12"/>
      <c r="C54" s="12">
        <v>2132</v>
      </c>
      <c r="D54" s="14" t="s">
        <v>33</v>
      </c>
      <c r="E54" s="17" t="s">
        <v>43</v>
      </c>
      <c r="F54" s="29">
        <v>450</v>
      </c>
      <c r="G54" s="213">
        <v>450</v>
      </c>
      <c r="H54" s="213"/>
      <c r="I54" s="493">
        <f t="shared" si="1"/>
        <v>450</v>
      </c>
      <c r="K54" s="303" t="s">
        <v>64</v>
      </c>
    </row>
    <row r="55" spans="1:13" x14ac:dyDescent="0.2">
      <c r="A55" s="491">
        <v>3631</v>
      </c>
      <c r="B55" s="12"/>
      <c r="C55" s="12">
        <v>2132</v>
      </c>
      <c r="D55" s="14" t="s">
        <v>33</v>
      </c>
      <c r="E55" s="17" t="s">
        <v>44</v>
      </c>
      <c r="F55" s="30">
        <v>100</v>
      </c>
      <c r="G55" s="30">
        <v>100</v>
      </c>
      <c r="H55" s="30"/>
      <c r="I55" s="493">
        <f t="shared" si="1"/>
        <v>100</v>
      </c>
      <c r="K55" s="303" t="s">
        <v>64</v>
      </c>
    </row>
    <row r="56" spans="1:13" x14ac:dyDescent="0.2">
      <c r="A56" s="495">
        <v>3632</v>
      </c>
      <c r="B56" s="98"/>
      <c r="C56" s="98">
        <v>2132</v>
      </c>
      <c r="D56" s="99" t="s">
        <v>33</v>
      </c>
      <c r="E56" s="100" t="s">
        <v>45</v>
      </c>
      <c r="F56" s="101">
        <v>455</v>
      </c>
      <c r="G56" s="101">
        <v>455</v>
      </c>
      <c r="H56" s="101"/>
      <c r="I56" s="493">
        <f t="shared" si="1"/>
        <v>455</v>
      </c>
      <c r="K56" s="303" t="s">
        <v>64</v>
      </c>
    </row>
    <row r="57" spans="1:13" x14ac:dyDescent="0.2">
      <c r="A57" s="496">
        <v>3639</v>
      </c>
      <c r="B57" s="39"/>
      <c r="C57" s="39">
        <v>2132</v>
      </c>
      <c r="D57" s="46" t="s">
        <v>33</v>
      </c>
      <c r="E57" s="148" t="s">
        <v>141</v>
      </c>
      <c r="F57" s="103">
        <v>28</v>
      </c>
      <c r="G57" s="33">
        <v>28</v>
      </c>
      <c r="H57" s="33"/>
      <c r="I57" s="493">
        <f t="shared" si="1"/>
        <v>28</v>
      </c>
    </row>
    <row r="58" spans="1:13" x14ac:dyDescent="0.2">
      <c r="A58" s="51">
        <v>3745</v>
      </c>
      <c r="B58" s="51"/>
      <c r="C58" s="51">
        <v>2132</v>
      </c>
      <c r="D58" s="52" t="s">
        <v>33</v>
      </c>
      <c r="E58" s="32" t="s">
        <v>48</v>
      </c>
      <c r="F58" s="45">
        <v>50</v>
      </c>
      <c r="G58" s="45">
        <v>50</v>
      </c>
      <c r="H58" s="45"/>
      <c r="I58" s="493">
        <f t="shared" si="1"/>
        <v>50</v>
      </c>
      <c r="M58" s="303" t="s">
        <v>64</v>
      </c>
    </row>
    <row r="59" spans="1:13" x14ac:dyDescent="0.2">
      <c r="A59" s="51">
        <v>6171</v>
      </c>
      <c r="B59" s="51"/>
      <c r="C59" s="51">
        <v>2132</v>
      </c>
      <c r="D59" s="245" t="s">
        <v>37</v>
      </c>
      <c r="E59" s="246" t="s">
        <v>56</v>
      </c>
      <c r="F59" s="45">
        <v>20</v>
      </c>
      <c r="G59" s="45">
        <v>20</v>
      </c>
      <c r="H59" s="45"/>
      <c r="I59" s="493">
        <f t="shared" si="1"/>
        <v>20</v>
      </c>
    </row>
    <row r="60" spans="1:13" x14ac:dyDescent="0.2">
      <c r="A60" s="44"/>
      <c r="B60" s="44"/>
      <c r="C60" s="44"/>
      <c r="D60" s="53" t="s">
        <v>8</v>
      </c>
      <c r="E60" s="199" t="s">
        <v>49</v>
      </c>
      <c r="F60" s="250">
        <v>350</v>
      </c>
      <c r="G60" s="250">
        <v>350</v>
      </c>
      <c r="H60" s="250"/>
      <c r="I60" s="492">
        <f t="shared" si="1"/>
        <v>350</v>
      </c>
      <c r="K60" s="38"/>
      <c r="L60" s="303" t="s">
        <v>64</v>
      </c>
    </row>
    <row r="61" spans="1:13" x14ac:dyDescent="0.2">
      <c r="A61" s="497">
        <v>6310</v>
      </c>
      <c r="B61" s="50"/>
      <c r="C61" s="50">
        <v>2141</v>
      </c>
      <c r="D61" s="58"/>
      <c r="E61" s="3" t="s">
        <v>50</v>
      </c>
      <c r="F61" s="31">
        <v>350</v>
      </c>
      <c r="G61" s="31">
        <v>350</v>
      </c>
      <c r="H61" s="31"/>
      <c r="I61" s="493">
        <f t="shared" si="1"/>
        <v>350</v>
      </c>
      <c r="M61" s="303" t="s">
        <v>64</v>
      </c>
    </row>
    <row r="62" spans="1:13" x14ac:dyDescent="0.2">
      <c r="A62" s="491"/>
      <c r="B62" s="12"/>
      <c r="C62" s="26"/>
      <c r="D62" s="14"/>
      <c r="E62" s="202" t="s">
        <v>51</v>
      </c>
      <c r="F62" s="492">
        <f t="shared" ref="F62:G62" si="3">SUM(F63:F67)</f>
        <v>4400</v>
      </c>
      <c r="G62" s="492">
        <f t="shared" si="3"/>
        <v>4400</v>
      </c>
      <c r="H62" s="251"/>
      <c r="I62" s="492">
        <f>SUM(I63:I67)</f>
        <v>4400</v>
      </c>
      <c r="K62" s="38"/>
    </row>
    <row r="63" spans="1:13" x14ac:dyDescent="0.2">
      <c r="A63" s="491">
        <v>2169</v>
      </c>
      <c r="B63" s="12"/>
      <c r="C63" s="12">
        <v>2212</v>
      </c>
      <c r="D63" s="14" t="s">
        <v>52</v>
      </c>
      <c r="E63" s="3" t="s">
        <v>53</v>
      </c>
      <c r="F63" s="31">
        <v>50</v>
      </c>
      <c r="G63" s="31">
        <v>50</v>
      </c>
      <c r="H63" s="31"/>
      <c r="I63" s="493">
        <f t="shared" si="1"/>
        <v>50</v>
      </c>
      <c r="K63" s="303" t="s">
        <v>64</v>
      </c>
    </row>
    <row r="64" spans="1:13" x14ac:dyDescent="0.2">
      <c r="A64" s="491">
        <v>2299</v>
      </c>
      <c r="B64" s="12"/>
      <c r="C64" s="12">
        <v>2212</v>
      </c>
      <c r="D64" s="14" t="s">
        <v>21</v>
      </c>
      <c r="E64" s="49" t="s">
        <v>65</v>
      </c>
      <c r="F64" s="31">
        <v>2200</v>
      </c>
      <c r="G64" s="31">
        <v>2200</v>
      </c>
      <c r="H64" s="31"/>
      <c r="I64" s="493">
        <f t="shared" si="1"/>
        <v>2200</v>
      </c>
    </row>
    <row r="65" spans="1:15" x14ac:dyDescent="0.2">
      <c r="A65" s="491">
        <v>3769</v>
      </c>
      <c r="B65" s="12"/>
      <c r="C65" s="12">
        <v>2212</v>
      </c>
      <c r="D65" s="14" t="s">
        <v>16</v>
      </c>
      <c r="E65" s="3" t="s">
        <v>54</v>
      </c>
      <c r="F65" s="31">
        <v>50</v>
      </c>
      <c r="G65" s="31">
        <v>50</v>
      </c>
      <c r="H65" s="31"/>
      <c r="I65" s="493">
        <f t="shared" si="1"/>
        <v>50</v>
      </c>
    </row>
    <row r="66" spans="1:15" x14ac:dyDescent="0.2">
      <c r="A66" s="491">
        <v>5311</v>
      </c>
      <c r="B66" s="12"/>
      <c r="C66" s="12">
        <v>2212</v>
      </c>
      <c r="D66" s="14" t="s">
        <v>31</v>
      </c>
      <c r="E66" s="3" t="s">
        <v>55</v>
      </c>
      <c r="F66" s="31">
        <v>1700</v>
      </c>
      <c r="G66" s="31">
        <v>1700</v>
      </c>
      <c r="H66" s="31"/>
      <c r="I66" s="493">
        <f t="shared" si="1"/>
        <v>1700</v>
      </c>
      <c r="K66" s="303" t="s">
        <v>64</v>
      </c>
      <c r="L66" s="303" t="s">
        <v>64</v>
      </c>
    </row>
    <row r="67" spans="1:15" x14ac:dyDescent="0.2">
      <c r="A67" s="491">
        <v>6171</v>
      </c>
      <c r="B67" s="12"/>
      <c r="C67" s="12">
        <v>2212</v>
      </c>
      <c r="D67" s="35" t="s">
        <v>21</v>
      </c>
      <c r="E67" s="3" t="s">
        <v>56</v>
      </c>
      <c r="F67" s="30">
        <v>400</v>
      </c>
      <c r="G67" s="30">
        <v>400</v>
      </c>
      <c r="H67" s="30"/>
      <c r="I67" s="493">
        <f t="shared" si="1"/>
        <v>400</v>
      </c>
      <c r="K67" s="303" t="s">
        <v>64</v>
      </c>
      <c r="M67" s="303" t="s">
        <v>64</v>
      </c>
    </row>
    <row r="68" spans="1:15" ht="12.75" customHeight="1" x14ac:dyDescent="0.2">
      <c r="A68" s="498"/>
      <c r="B68" s="26"/>
      <c r="C68" s="26"/>
      <c r="D68" s="34"/>
      <c r="E68" s="203" t="s">
        <v>57</v>
      </c>
      <c r="F68" s="492">
        <f t="shared" ref="F68:G68" si="4">SUM(F69:F72)</f>
        <v>1300</v>
      </c>
      <c r="G68" s="492">
        <f t="shared" si="4"/>
        <v>3497</v>
      </c>
      <c r="H68" s="492"/>
      <c r="I68" s="492">
        <f>SUM(I69:I72)</f>
        <v>3497</v>
      </c>
      <c r="J68" s="38"/>
      <c r="K68" s="303" t="s">
        <v>64</v>
      </c>
      <c r="L68" s="303" t="s">
        <v>64</v>
      </c>
      <c r="O68" s="303" t="s">
        <v>64</v>
      </c>
    </row>
    <row r="69" spans="1:15" s="68" customFormat="1" ht="12.75" customHeight="1" x14ac:dyDescent="0.2">
      <c r="A69" s="499"/>
      <c r="B69" s="36"/>
      <c r="C69" s="36">
        <v>2321</v>
      </c>
      <c r="D69" s="35"/>
      <c r="E69" s="542" t="s">
        <v>443</v>
      </c>
      <c r="F69" s="540"/>
      <c r="G69" s="540">
        <v>964</v>
      </c>
      <c r="H69" s="540"/>
      <c r="I69" s="493">
        <f>SUM(G69:H69)</f>
        <v>964</v>
      </c>
      <c r="J69" s="541"/>
    </row>
    <row r="70" spans="1:15" s="479" customFormat="1" ht="12.75" customHeight="1" x14ac:dyDescent="0.2">
      <c r="A70" s="498"/>
      <c r="B70" s="26"/>
      <c r="C70" s="36">
        <v>2322</v>
      </c>
      <c r="D70" s="34"/>
      <c r="E70" s="595" t="s">
        <v>423</v>
      </c>
      <c r="F70" s="481"/>
      <c r="G70" s="543">
        <v>316</v>
      </c>
      <c r="H70" s="543"/>
      <c r="I70" s="493">
        <f>SUM(G70:H70)</f>
        <v>316</v>
      </c>
    </row>
    <row r="71" spans="1:15" x14ac:dyDescent="0.2">
      <c r="A71" s="499"/>
      <c r="B71" s="36"/>
      <c r="C71" s="36">
        <v>2324</v>
      </c>
      <c r="D71" s="35"/>
      <c r="E71" s="3" t="s">
        <v>58</v>
      </c>
      <c r="F71" s="31">
        <v>500</v>
      </c>
      <c r="G71" s="31">
        <v>1417</v>
      </c>
      <c r="H71" s="31"/>
      <c r="I71" s="493">
        <f>SUM(G71:H71)</f>
        <v>1417</v>
      </c>
    </row>
    <row r="72" spans="1:15" x14ac:dyDescent="0.2">
      <c r="A72" s="491"/>
      <c r="B72" s="12"/>
      <c r="C72" s="36">
        <v>2329</v>
      </c>
      <c r="D72" s="35"/>
      <c r="E72" s="49" t="s">
        <v>59</v>
      </c>
      <c r="F72" s="31">
        <v>800</v>
      </c>
      <c r="G72" s="31">
        <v>800</v>
      </c>
      <c r="H72" s="31"/>
      <c r="I72" s="493">
        <f>SUM(G72:H72)</f>
        <v>800</v>
      </c>
      <c r="K72" s="38"/>
    </row>
    <row r="73" spans="1:15" ht="12.75" customHeight="1" x14ac:dyDescent="0.2">
      <c r="A73" s="494"/>
      <c r="B73" s="24"/>
      <c r="C73" s="24"/>
      <c r="D73" s="94" t="s">
        <v>8</v>
      </c>
      <c r="E73" s="96" t="s">
        <v>60</v>
      </c>
      <c r="F73" s="37">
        <v>40932</v>
      </c>
      <c r="G73" s="37">
        <v>62250</v>
      </c>
      <c r="H73" s="37">
        <f>SUM(H74)</f>
        <v>8599</v>
      </c>
      <c r="I73" s="37">
        <f>SUM(I74)</f>
        <v>70849</v>
      </c>
      <c r="K73" s="303" t="s">
        <v>64</v>
      </c>
    </row>
    <row r="74" spans="1:15" x14ac:dyDescent="0.2">
      <c r="A74" s="611"/>
      <c r="B74" s="598"/>
      <c r="C74" s="598"/>
      <c r="D74" s="599"/>
      <c r="E74" s="600" t="s">
        <v>61</v>
      </c>
      <c r="F74" s="597">
        <f>SUM(F77:F78,F80,F103,F75)</f>
        <v>40932</v>
      </c>
      <c r="G74" s="597">
        <f>SUM(G77:G78,G80,G103,G75)</f>
        <v>62250</v>
      </c>
      <c r="H74" s="597">
        <f>SUM(H77:H78,H80,H103,H75)</f>
        <v>8599</v>
      </c>
      <c r="I74" s="597">
        <f>SUM(I77:I78,I80,I103,I75)</f>
        <v>70849</v>
      </c>
      <c r="J74" s="38"/>
      <c r="L74" s="303" t="s">
        <v>64</v>
      </c>
    </row>
    <row r="75" spans="1:15" s="68" customFormat="1" x14ac:dyDescent="0.2">
      <c r="A75" s="605"/>
      <c r="B75" s="605"/>
      <c r="C75" s="605">
        <v>4111</v>
      </c>
      <c r="D75" s="606"/>
      <c r="E75" s="607" t="s">
        <v>476</v>
      </c>
      <c r="F75" s="608"/>
      <c r="G75" s="608">
        <v>1400</v>
      </c>
      <c r="H75" s="608"/>
      <c r="I75" s="137">
        <f>SUM(G75:H75)</f>
        <v>1400</v>
      </c>
      <c r="J75" s="541"/>
    </row>
    <row r="76" spans="1:15" s="68" customFormat="1" x14ac:dyDescent="0.2">
      <c r="A76" s="604"/>
      <c r="B76" s="605"/>
      <c r="C76" s="605"/>
      <c r="D76" s="606"/>
      <c r="E76" s="609" t="s">
        <v>477</v>
      </c>
      <c r="F76" s="610"/>
      <c r="G76" s="610">
        <v>1400</v>
      </c>
      <c r="H76" s="610"/>
      <c r="I76" s="137">
        <f>SUM(G76:H76)</f>
        <v>1400</v>
      </c>
      <c r="J76" s="541"/>
    </row>
    <row r="77" spans="1:15" x14ac:dyDescent="0.2">
      <c r="A77" s="51"/>
      <c r="B77" s="51"/>
      <c r="C77" s="51">
        <v>4112</v>
      </c>
      <c r="D77" s="51"/>
      <c r="E77" s="601" t="s">
        <v>62</v>
      </c>
      <c r="F77" s="602">
        <v>40932</v>
      </c>
      <c r="G77" s="602">
        <v>40932</v>
      </c>
      <c r="H77" s="602"/>
      <c r="I77" s="603">
        <f>SUM(G77:H77)</f>
        <v>40932</v>
      </c>
      <c r="K77" s="38" t="s">
        <v>64</v>
      </c>
    </row>
    <row r="78" spans="1:15" s="547" customFormat="1" x14ac:dyDescent="0.2">
      <c r="A78" s="51"/>
      <c r="B78" s="51"/>
      <c r="C78" s="51">
        <v>4113</v>
      </c>
      <c r="D78" s="51"/>
      <c r="E78" s="49" t="s">
        <v>450</v>
      </c>
      <c r="F78" s="408"/>
      <c r="G78" s="408">
        <v>231</v>
      </c>
      <c r="H78" s="408"/>
      <c r="I78" s="408">
        <f>SUM(I79)</f>
        <v>231</v>
      </c>
      <c r="K78" s="38"/>
    </row>
    <row r="79" spans="1:15" s="547" customFormat="1" x14ac:dyDescent="0.2">
      <c r="A79" s="51"/>
      <c r="B79" s="51"/>
      <c r="C79" s="51"/>
      <c r="D79" s="51"/>
      <c r="E79" s="49" t="s">
        <v>451</v>
      </c>
      <c r="F79" s="408"/>
      <c r="G79" s="408">
        <v>231</v>
      </c>
      <c r="H79" s="408"/>
      <c r="I79" s="493">
        <f>SUM(G79:H79)</f>
        <v>231</v>
      </c>
      <c r="K79" s="38"/>
    </row>
    <row r="80" spans="1:15" s="479" customFormat="1" x14ac:dyDescent="0.2">
      <c r="A80" s="51"/>
      <c r="B80" s="51"/>
      <c r="C80" s="51">
        <v>4116</v>
      </c>
      <c r="D80" s="51"/>
      <c r="E80" s="242" t="s">
        <v>415</v>
      </c>
      <c r="F80" s="408"/>
      <c r="G80" s="408">
        <f t="shared" ref="G80:H80" si="5">SUM(G81:G102)</f>
        <v>16344</v>
      </c>
      <c r="H80" s="408">
        <f t="shared" si="5"/>
        <v>8431</v>
      </c>
      <c r="I80" s="408">
        <f>SUM(I81:I102)</f>
        <v>24775</v>
      </c>
      <c r="J80" s="38"/>
      <c r="K80" s="38"/>
    </row>
    <row r="81" spans="1:11" s="479" customFormat="1" x14ac:dyDescent="0.2">
      <c r="A81" s="51"/>
      <c r="B81" s="51"/>
      <c r="C81" s="51"/>
      <c r="D81" s="51"/>
      <c r="E81" s="49" t="s">
        <v>416</v>
      </c>
      <c r="F81" s="408"/>
      <c r="G81" s="408">
        <v>3800</v>
      </c>
      <c r="H81" s="408">
        <v>32</v>
      </c>
      <c r="I81" s="493">
        <f t="shared" ref="I81:I102" si="6">SUM(G81:H81)</f>
        <v>3832</v>
      </c>
      <c r="K81" s="38"/>
    </row>
    <row r="82" spans="1:11" s="479" customFormat="1" x14ac:dyDescent="0.2">
      <c r="A82" s="51"/>
      <c r="B82" s="51"/>
      <c r="C82" s="51"/>
      <c r="D82" s="51"/>
      <c r="E82" s="49" t="s">
        <v>417</v>
      </c>
      <c r="F82" s="408"/>
      <c r="G82" s="408">
        <v>565</v>
      </c>
      <c r="H82" s="408">
        <v>320</v>
      </c>
      <c r="I82" s="493">
        <f t="shared" si="6"/>
        <v>885</v>
      </c>
      <c r="K82" s="38"/>
    </row>
    <row r="83" spans="1:11" s="479" customFormat="1" x14ac:dyDescent="0.2">
      <c r="A83" s="51"/>
      <c r="B83" s="51"/>
      <c r="C83" s="511"/>
      <c r="D83" s="511"/>
      <c r="E83" s="480" t="s">
        <v>418</v>
      </c>
      <c r="F83" s="408"/>
      <c r="G83" s="408">
        <v>2510</v>
      </c>
      <c r="H83" s="408">
        <v>1017</v>
      </c>
      <c r="I83" s="493">
        <f t="shared" si="6"/>
        <v>3527</v>
      </c>
      <c r="K83" s="38"/>
    </row>
    <row r="84" spans="1:11" s="512" customFormat="1" x14ac:dyDescent="0.2">
      <c r="A84" s="51"/>
      <c r="B84" s="51"/>
      <c r="C84" s="51"/>
      <c r="D84" s="51"/>
      <c r="E84" s="576" t="s">
        <v>425</v>
      </c>
      <c r="F84" s="408"/>
      <c r="G84" s="408">
        <v>18</v>
      </c>
      <c r="H84" s="408"/>
      <c r="I84" s="493">
        <f t="shared" si="6"/>
        <v>18</v>
      </c>
      <c r="K84" s="38"/>
    </row>
    <row r="85" spans="1:11" s="512" customFormat="1" x14ac:dyDescent="0.2">
      <c r="A85" s="51"/>
      <c r="B85" s="51"/>
      <c r="C85" s="51"/>
      <c r="D85" s="51"/>
      <c r="E85" s="576" t="s">
        <v>426</v>
      </c>
      <c r="F85" s="408"/>
      <c r="G85" s="408">
        <v>540</v>
      </c>
      <c r="H85" s="408"/>
      <c r="I85" s="493">
        <f t="shared" si="6"/>
        <v>540</v>
      </c>
      <c r="K85" s="38"/>
    </row>
    <row r="86" spans="1:11" s="512" customFormat="1" x14ac:dyDescent="0.2">
      <c r="A86" s="51"/>
      <c r="B86" s="51"/>
      <c r="C86" s="51"/>
      <c r="D86" s="51"/>
      <c r="E86" s="576" t="s">
        <v>427</v>
      </c>
      <c r="F86" s="408"/>
      <c r="G86" s="408">
        <v>98</v>
      </c>
      <c r="H86" s="408"/>
      <c r="I86" s="493">
        <f t="shared" si="6"/>
        <v>98</v>
      </c>
      <c r="K86" s="38"/>
    </row>
    <row r="87" spans="1:11" s="512" customFormat="1" x14ac:dyDescent="0.2">
      <c r="A87" s="51"/>
      <c r="B87" s="51"/>
      <c r="C87" s="51"/>
      <c r="D87" s="51"/>
      <c r="E87" s="576" t="s">
        <v>428</v>
      </c>
      <c r="F87" s="408"/>
      <c r="G87" s="408">
        <v>408</v>
      </c>
      <c r="H87" s="408"/>
      <c r="I87" s="493">
        <f t="shared" si="6"/>
        <v>408</v>
      </c>
      <c r="K87" s="38"/>
    </row>
    <row r="88" spans="1:11" s="512" customFormat="1" x14ac:dyDescent="0.2">
      <c r="A88" s="51"/>
      <c r="B88" s="51"/>
      <c r="C88" s="51"/>
      <c r="D88" s="51"/>
      <c r="E88" s="576" t="s">
        <v>431</v>
      </c>
      <c r="F88" s="408"/>
      <c r="G88" s="408">
        <v>2847</v>
      </c>
      <c r="H88" s="408">
        <v>4230</v>
      </c>
      <c r="I88" s="493">
        <f t="shared" si="6"/>
        <v>7077</v>
      </c>
      <c r="K88" s="38"/>
    </row>
    <row r="89" spans="1:11" s="512" customFormat="1" x14ac:dyDescent="0.2">
      <c r="A89" s="51"/>
      <c r="B89" s="51"/>
      <c r="C89" s="51"/>
      <c r="D89" s="51"/>
      <c r="E89" s="576" t="s">
        <v>432</v>
      </c>
      <c r="F89" s="408"/>
      <c r="G89" s="408">
        <v>469</v>
      </c>
      <c r="H89" s="408"/>
      <c r="I89" s="493">
        <f t="shared" si="6"/>
        <v>469</v>
      </c>
      <c r="K89" s="38"/>
    </row>
    <row r="90" spans="1:11" s="547" customFormat="1" x14ac:dyDescent="0.2">
      <c r="A90" s="51"/>
      <c r="B90" s="51"/>
      <c r="C90" s="51"/>
      <c r="D90" s="51"/>
      <c r="E90" s="576" t="s">
        <v>451</v>
      </c>
      <c r="F90" s="408"/>
      <c r="G90" s="408">
        <v>3921</v>
      </c>
      <c r="H90" s="408"/>
      <c r="I90" s="493">
        <f t="shared" si="6"/>
        <v>3921</v>
      </c>
      <c r="K90" s="38"/>
    </row>
    <row r="91" spans="1:11" s="547" customFormat="1" x14ac:dyDescent="0.2">
      <c r="A91" s="51"/>
      <c r="B91" s="51"/>
      <c r="C91" s="51"/>
      <c r="D91" s="51"/>
      <c r="E91" s="576" t="s">
        <v>452</v>
      </c>
      <c r="F91" s="408"/>
      <c r="G91" s="408">
        <v>116</v>
      </c>
      <c r="H91" s="408"/>
      <c r="I91" s="493">
        <f t="shared" si="6"/>
        <v>116</v>
      </c>
      <c r="K91" s="38"/>
    </row>
    <row r="92" spans="1:11" s="547" customFormat="1" x14ac:dyDescent="0.2">
      <c r="A92" s="51"/>
      <c r="B92" s="51"/>
      <c r="C92" s="51"/>
      <c r="D92" s="51"/>
      <c r="E92" s="576" t="s">
        <v>453</v>
      </c>
      <c r="F92" s="408"/>
      <c r="G92" s="408">
        <v>22</v>
      </c>
      <c r="H92" s="408"/>
      <c r="I92" s="493">
        <f t="shared" si="6"/>
        <v>22</v>
      </c>
      <c r="K92" s="38"/>
    </row>
    <row r="93" spans="1:11" s="547" customFormat="1" x14ac:dyDescent="0.2">
      <c r="A93" s="51"/>
      <c r="B93" s="51"/>
      <c r="C93" s="51"/>
      <c r="D93" s="51"/>
      <c r="E93" s="576" t="s">
        <v>454</v>
      </c>
      <c r="F93" s="408"/>
      <c r="G93" s="408">
        <v>47</v>
      </c>
      <c r="H93" s="408">
        <v>46</v>
      </c>
      <c r="I93" s="493">
        <f t="shared" si="6"/>
        <v>93</v>
      </c>
      <c r="K93" s="38"/>
    </row>
    <row r="94" spans="1:11" s="596" customFormat="1" x14ac:dyDescent="0.2">
      <c r="A94" s="51"/>
      <c r="B94" s="51"/>
      <c r="C94" s="51"/>
      <c r="D94" s="51"/>
      <c r="E94" s="584" t="s">
        <v>478</v>
      </c>
      <c r="F94" s="572"/>
      <c r="G94" s="572">
        <v>50</v>
      </c>
      <c r="H94" s="408"/>
      <c r="I94" s="493">
        <f t="shared" si="6"/>
        <v>50</v>
      </c>
      <c r="K94" s="38"/>
    </row>
    <row r="95" spans="1:11" s="596" customFormat="1" x14ac:dyDescent="0.2">
      <c r="A95" s="51"/>
      <c r="B95" s="51"/>
      <c r="C95" s="51"/>
      <c r="D95" s="51"/>
      <c r="E95" s="155" t="s">
        <v>479</v>
      </c>
      <c r="F95" s="408"/>
      <c r="G95" s="408">
        <v>159</v>
      </c>
      <c r="H95" s="408"/>
      <c r="I95" s="493">
        <f t="shared" si="6"/>
        <v>159</v>
      </c>
      <c r="K95" s="38"/>
    </row>
    <row r="96" spans="1:11" s="596" customFormat="1" x14ac:dyDescent="0.2">
      <c r="A96" s="615"/>
      <c r="B96" s="51"/>
      <c r="C96" s="51"/>
      <c r="D96" s="51"/>
      <c r="E96" s="155" t="s">
        <v>480</v>
      </c>
      <c r="F96" s="408"/>
      <c r="G96" s="408">
        <v>107</v>
      </c>
      <c r="H96" s="408"/>
      <c r="I96" s="493">
        <f t="shared" si="6"/>
        <v>107</v>
      </c>
      <c r="K96" s="38"/>
    </row>
    <row r="97" spans="1:11" s="596" customFormat="1" x14ac:dyDescent="0.2">
      <c r="A97" s="615"/>
      <c r="B97" s="51"/>
      <c r="C97" s="51"/>
      <c r="D97" s="51"/>
      <c r="E97" s="155" t="s">
        <v>481</v>
      </c>
      <c r="F97" s="408"/>
      <c r="G97" s="408">
        <v>647</v>
      </c>
      <c r="H97" s="408"/>
      <c r="I97" s="493">
        <f t="shared" si="6"/>
        <v>647</v>
      </c>
      <c r="K97" s="38"/>
    </row>
    <row r="98" spans="1:11" s="596" customFormat="1" x14ac:dyDescent="0.2">
      <c r="A98" s="615"/>
      <c r="B98" s="51"/>
      <c r="C98" s="51"/>
      <c r="D98" s="51"/>
      <c r="E98" s="155" t="s">
        <v>482</v>
      </c>
      <c r="F98" s="408"/>
      <c r="G98" s="408">
        <v>20</v>
      </c>
      <c r="H98" s="408"/>
      <c r="I98" s="493">
        <f t="shared" si="6"/>
        <v>20</v>
      </c>
      <c r="K98" s="38"/>
    </row>
    <row r="99" spans="1:11" s="667" customFormat="1" x14ac:dyDescent="0.2">
      <c r="A99" s="615"/>
      <c r="B99" s="51"/>
      <c r="C99" s="51"/>
      <c r="D99" s="51"/>
      <c r="E99" s="155" t="s">
        <v>503</v>
      </c>
      <c r="F99" s="602"/>
      <c r="G99" s="602"/>
      <c r="H99" s="408">
        <v>782</v>
      </c>
      <c r="I99" s="493">
        <f t="shared" si="6"/>
        <v>782</v>
      </c>
      <c r="K99" s="38"/>
    </row>
    <row r="100" spans="1:11" s="667" customFormat="1" x14ac:dyDescent="0.2">
      <c r="A100" s="615"/>
      <c r="B100" s="51"/>
      <c r="C100" s="51"/>
      <c r="D100" s="51"/>
      <c r="E100" s="480" t="s">
        <v>504</v>
      </c>
      <c r="F100" s="602"/>
      <c r="G100" s="602"/>
      <c r="H100" s="408">
        <v>2</v>
      </c>
      <c r="I100" s="493">
        <f t="shared" si="6"/>
        <v>2</v>
      </c>
      <c r="K100" s="38"/>
    </row>
    <row r="101" spans="1:11" s="667" customFormat="1" x14ac:dyDescent="0.2">
      <c r="A101" s="615"/>
      <c r="B101" s="51"/>
      <c r="C101" s="51"/>
      <c r="D101" s="51"/>
      <c r="E101" s="242" t="s">
        <v>505</v>
      </c>
      <c r="F101" s="602"/>
      <c r="G101" s="602"/>
      <c r="H101" s="602">
        <v>1700</v>
      </c>
      <c r="I101" s="493">
        <f t="shared" si="6"/>
        <v>1700</v>
      </c>
      <c r="K101" s="38"/>
    </row>
    <row r="102" spans="1:11" s="673" customFormat="1" x14ac:dyDescent="0.2">
      <c r="A102" s="615"/>
      <c r="B102" s="51"/>
      <c r="C102" s="51"/>
      <c r="D102" s="51"/>
      <c r="E102" s="155" t="s">
        <v>512</v>
      </c>
      <c r="F102" s="602"/>
      <c r="G102" s="602"/>
      <c r="H102" s="674">
        <v>302</v>
      </c>
      <c r="I102" s="524">
        <f t="shared" si="6"/>
        <v>302</v>
      </c>
      <c r="K102" s="38"/>
    </row>
    <row r="103" spans="1:11" s="479" customFormat="1" x14ac:dyDescent="0.2">
      <c r="A103" s="615"/>
      <c r="B103" s="51"/>
      <c r="C103" s="51">
        <v>4122</v>
      </c>
      <c r="D103" s="52"/>
      <c r="E103" s="585" t="s">
        <v>419</v>
      </c>
      <c r="F103" s="602"/>
      <c r="G103" s="524">
        <f t="shared" ref="G103:H103" si="7">SUM(G104:G112)</f>
        <v>3343</v>
      </c>
      <c r="H103" s="524">
        <f t="shared" si="7"/>
        <v>168</v>
      </c>
      <c r="I103" s="524">
        <f>SUM(I104:I112)</f>
        <v>3511</v>
      </c>
      <c r="J103" s="38"/>
      <c r="K103" s="38"/>
    </row>
    <row r="104" spans="1:11" s="479" customFormat="1" x14ac:dyDescent="0.2">
      <c r="A104" s="615"/>
      <c r="B104" s="51"/>
      <c r="C104" s="51"/>
      <c r="D104" s="52"/>
      <c r="E104" s="576" t="s">
        <v>420</v>
      </c>
      <c r="F104" s="571"/>
      <c r="G104" s="572">
        <v>1405</v>
      </c>
      <c r="H104" s="572"/>
      <c r="I104" s="137">
        <f t="shared" ref="I104:I112" si="8">SUM(G104:H104)</f>
        <v>1405</v>
      </c>
      <c r="K104" s="38"/>
    </row>
    <row r="105" spans="1:11" s="569" customFormat="1" x14ac:dyDescent="0.2">
      <c r="A105" s="615"/>
      <c r="B105" s="51"/>
      <c r="C105" s="51"/>
      <c r="D105" s="52"/>
      <c r="E105" s="586" t="s">
        <v>456</v>
      </c>
      <c r="F105" s="571"/>
      <c r="G105" s="572">
        <v>399</v>
      </c>
      <c r="H105" s="572"/>
      <c r="I105" s="137">
        <f t="shared" si="8"/>
        <v>399</v>
      </c>
      <c r="K105" s="38"/>
    </row>
    <row r="106" spans="1:11" s="569" customFormat="1" x14ac:dyDescent="0.2">
      <c r="A106" s="615"/>
      <c r="B106" s="51"/>
      <c r="C106" s="51"/>
      <c r="D106" s="52"/>
      <c r="E106" s="586" t="s">
        <v>455</v>
      </c>
      <c r="F106" s="408"/>
      <c r="G106" s="408">
        <v>1500</v>
      </c>
      <c r="H106" s="408"/>
      <c r="I106" s="137">
        <f t="shared" si="8"/>
        <v>1500</v>
      </c>
      <c r="K106" s="38"/>
    </row>
    <row r="107" spans="1:11" s="596" customFormat="1" x14ac:dyDescent="0.2">
      <c r="A107" s="612"/>
      <c r="B107" s="51"/>
      <c r="C107" s="51"/>
      <c r="D107" s="52"/>
      <c r="E107" s="613" t="s">
        <v>483</v>
      </c>
      <c r="F107" s="408"/>
      <c r="G107" s="408">
        <v>39</v>
      </c>
      <c r="H107" s="408"/>
      <c r="I107" s="137">
        <f t="shared" si="8"/>
        <v>39</v>
      </c>
      <c r="K107" s="38"/>
    </row>
    <row r="108" spans="1:11" s="667" customFormat="1" x14ac:dyDescent="0.2">
      <c r="A108" s="612"/>
      <c r="B108" s="51"/>
      <c r="C108" s="51"/>
      <c r="D108" s="52"/>
      <c r="E108" s="613" t="s">
        <v>506</v>
      </c>
      <c r="F108" s="408"/>
      <c r="G108" s="408"/>
      <c r="H108" s="408">
        <v>60</v>
      </c>
      <c r="I108" s="137">
        <f t="shared" si="8"/>
        <v>60</v>
      </c>
      <c r="K108" s="38"/>
    </row>
    <row r="109" spans="1:11" s="667" customFormat="1" x14ac:dyDescent="0.2">
      <c r="A109" s="612"/>
      <c r="B109" s="51"/>
      <c r="C109" s="51"/>
      <c r="D109" s="52"/>
      <c r="E109" s="613" t="s">
        <v>507</v>
      </c>
      <c r="F109" s="408"/>
      <c r="G109" s="408"/>
      <c r="H109" s="408">
        <v>22</v>
      </c>
      <c r="I109" s="137">
        <f t="shared" si="8"/>
        <v>22</v>
      </c>
      <c r="K109" s="38"/>
    </row>
    <row r="110" spans="1:11" s="667" customFormat="1" x14ac:dyDescent="0.2">
      <c r="A110" s="612"/>
      <c r="B110" s="51"/>
      <c r="C110" s="51"/>
      <c r="D110" s="52"/>
      <c r="E110" s="242" t="s">
        <v>511</v>
      </c>
      <c r="F110" s="408"/>
      <c r="G110" s="408"/>
      <c r="H110" s="408">
        <v>60</v>
      </c>
      <c r="I110" s="137">
        <f t="shared" si="8"/>
        <v>60</v>
      </c>
      <c r="K110" s="38"/>
    </row>
    <row r="111" spans="1:11" s="667" customFormat="1" x14ac:dyDescent="0.2">
      <c r="A111" s="612"/>
      <c r="B111" s="51"/>
      <c r="C111" s="51"/>
      <c r="D111" s="52"/>
      <c r="E111" s="242" t="s">
        <v>508</v>
      </c>
      <c r="F111" s="408"/>
      <c r="G111" s="408"/>
      <c r="H111" s="408">
        <v>10</v>
      </c>
      <c r="I111" s="137">
        <f t="shared" si="8"/>
        <v>10</v>
      </c>
      <c r="K111" s="38"/>
    </row>
    <row r="112" spans="1:11" s="673" customFormat="1" x14ac:dyDescent="0.2">
      <c r="A112" s="612"/>
      <c r="B112" s="51"/>
      <c r="C112" s="51"/>
      <c r="D112" s="52"/>
      <c r="E112" s="242" t="s">
        <v>513</v>
      </c>
      <c r="F112" s="408"/>
      <c r="G112" s="408"/>
      <c r="H112" s="408">
        <v>16</v>
      </c>
      <c r="I112" s="137">
        <f t="shared" si="8"/>
        <v>16</v>
      </c>
      <c r="K112" s="38"/>
    </row>
    <row r="113" spans="1:12" ht="15.75" x14ac:dyDescent="0.25">
      <c r="A113" s="616"/>
      <c r="B113" s="482"/>
      <c r="C113" s="482"/>
      <c r="D113" s="483"/>
      <c r="E113" s="484" t="s">
        <v>63</v>
      </c>
      <c r="F113" s="500">
        <f>F10+F34+F73</f>
        <v>608400</v>
      </c>
      <c r="G113" s="500">
        <f>G10+G34+G73</f>
        <v>632075</v>
      </c>
      <c r="H113" s="500">
        <f>H10+H34+H73</f>
        <v>13995</v>
      </c>
      <c r="I113" s="500">
        <f>I10+I34+I73</f>
        <v>646070</v>
      </c>
      <c r="J113" s="38"/>
      <c r="K113" s="38" t="s">
        <v>64</v>
      </c>
      <c r="L113" s="303" t="s">
        <v>64</v>
      </c>
    </row>
    <row r="114" spans="1:12" x14ac:dyDescent="0.2">
      <c r="A114" s="41"/>
      <c r="B114" s="41"/>
      <c r="C114" s="41"/>
      <c r="D114" s="55"/>
      <c r="E114" s="56"/>
      <c r="F114" s="57"/>
      <c r="G114" s="57"/>
      <c r="H114" s="57"/>
      <c r="I114" s="57"/>
      <c r="J114" s="57"/>
      <c r="K114" s="38"/>
    </row>
    <row r="115" spans="1:12" x14ac:dyDescent="0.2">
      <c r="A115" s="41"/>
      <c r="B115" s="41"/>
      <c r="C115" s="41"/>
      <c r="D115" s="55"/>
      <c r="E115" s="40"/>
      <c r="F115" s="57"/>
      <c r="G115" s="57"/>
      <c r="H115" s="57"/>
      <c r="I115" s="57" t="s">
        <v>64</v>
      </c>
      <c r="J115" s="57"/>
      <c r="K115" s="38"/>
    </row>
    <row r="116" spans="1:12" x14ac:dyDescent="0.2">
      <c r="E116" s="303" t="s">
        <v>64</v>
      </c>
      <c r="F116" s="303" t="s">
        <v>64</v>
      </c>
      <c r="G116" s="38"/>
      <c r="H116" s="38"/>
      <c r="I116" s="38"/>
    </row>
    <row r="117" spans="1:12" x14ac:dyDescent="0.2">
      <c r="D117" s="303" t="s">
        <v>64</v>
      </c>
      <c r="E117" s="303" t="s">
        <v>64</v>
      </c>
      <c r="G117" s="38"/>
      <c r="H117" s="38"/>
    </row>
    <row r="119" spans="1:12" x14ac:dyDescent="0.2">
      <c r="C119" s="303" t="s">
        <v>64</v>
      </c>
      <c r="G119" s="38"/>
      <c r="H119" s="38"/>
      <c r="I119" s="303" t="s">
        <v>64</v>
      </c>
    </row>
    <row r="120" spans="1:12" x14ac:dyDescent="0.2">
      <c r="F120" s="303" t="s">
        <v>64</v>
      </c>
    </row>
    <row r="131" spans="1:8" x14ac:dyDescent="0.2">
      <c r="E131" s="303" t="s">
        <v>64</v>
      </c>
    </row>
    <row r="132" spans="1:8" x14ac:dyDescent="0.2">
      <c r="E132" s="303" t="s">
        <v>64</v>
      </c>
    </row>
    <row r="133" spans="1:8" x14ac:dyDescent="0.2">
      <c r="A133" s="303" t="s">
        <v>64</v>
      </c>
    </row>
    <row r="134" spans="1:8" x14ac:dyDescent="0.2">
      <c r="C134" s="303" t="s">
        <v>64</v>
      </c>
    </row>
    <row r="135" spans="1:8" ht="23.25" x14ac:dyDescent="0.35">
      <c r="A135" s="737"/>
      <c r="B135" s="737"/>
      <c r="C135" s="737"/>
      <c r="D135" s="737"/>
      <c r="E135" s="737"/>
      <c r="F135" s="737"/>
      <c r="G135" s="737"/>
      <c r="H135" s="737"/>
    </row>
    <row r="136" spans="1:8" ht="23.25" x14ac:dyDescent="0.35">
      <c r="E136" s="81"/>
      <c r="F136" s="81"/>
      <c r="G136" s="81"/>
      <c r="H136" s="81"/>
    </row>
    <row r="137" spans="1:8" ht="23.25" x14ac:dyDescent="0.35">
      <c r="E137" s="81"/>
      <c r="F137" s="81"/>
      <c r="G137" s="81"/>
      <c r="H137" s="81"/>
    </row>
  </sheetData>
  <mergeCells count="6">
    <mergeCell ref="A1:I1"/>
    <mergeCell ref="A135:H135"/>
    <mergeCell ref="A8:A9"/>
    <mergeCell ref="C8:C9"/>
    <mergeCell ref="B8:B9"/>
    <mergeCell ref="A4:I4"/>
  </mergeCells>
  <pageMargins left="0.65" right="0.28000000000000003" top="0.51181102362204722" bottom="0.68" header="0.82677165354330717" footer="0.23622047244094491"/>
  <pageSetup paperSize="9" scale="80" firstPageNumber="2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showRuler="0" zoomScaleNormal="100" workbookViewId="0">
      <selection activeCell="K10" sqref="K10:K21"/>
    </sheetView>
  </sheetViews>
  <sheetFormatPr defaultRowHeight="12.75" x14ac:dyDescent="0.2"/>
  <cols>
    <col min="1" max="1" width="11.5703125" customWidth="1"/>
    <col min="2" max="2" width="8.42578125" customWidth="1"/>
    <col min="3" max="4" width="9.28515625" customWidth="1"/>
    <col min="5" max="5" width="48.140625" customWidth="1"/>
    <col min="6" max="7" width="13.42578125" customWidth="1"/>
    <col min="8" max="8" width="13.42578125" style="536" customWidth="1"/>
    <col min="9" max="10" width="13.42578125" customWidth="1"/>
  </cols>
  <sheetData>
    <row r="1" spans="2:14" x14ac:dyDescent="0.2">
      <c r="J1" s="64"/>
      <c r="K1" s="63"/>
    </row>
    <row r="2" spans="2:14" ht="15.75" x14ac:dyDescent="0.25">
      <c r="E2" s="580"/>
      <c r="F2" s="580"/>
      <c r="G2" s="580"/>
      <c r="H2" s="580"/>
      <c r="I2" s="580"/>
      <c r="J2" s="580"/>
      <c r="K2" s="409"/>
      <c r="L2" s="409"/>
    </row>
    <row r="4" spans="2:14" ht="33" customHeight="1" x14ac:dyDescent="0.2"/>
    <row r="5" spans="2:14" ht="23.25" x14ac:dyDescent="0.35">
      <c r="B5" s="733" t="s">
        <v>130</v>
      </c>
      <c r="C5" s="733"/>
      <c r="D5" s="733"/>
      <c r="E5" s="733"/>
      <c r="F5" s="733"/>
      <c r="G5" s="733"/>
      <c r="H5" s="733"/>
      <c r="I5" s="733"/>
      <c r="J5" s="306"/>
    </row>
    <row r="6" spans="2:14" ht="23.25" x14ac:dyDescent="0.35">
      <c r="E6" s="81"/>
      <c r="F6" s="81"/>
      <c r="G6" s="81"/>
      <c r="H6" s="81"/>
      <c r="I6" s="81"/>
      <c r="J6" s="81"/>
    </row>
    <row r="7" spans="2:14" ht="23.25" x14ac:dyDescent="0.35">
      <c r="E7" s="81"/>
      <c r="F7" s="81"/>
      <c r="G7" s="81"/>
      <c r="H7" s="81"/>
      <c r="I7" s="81"/>
      <c r="J7" s="81"/>
    </row>
    <row r="8" spans="2:14" ht="23.25" x14ac:dyDescent="0.35">
      <c r="E8" s="81"/>
      <c r="F8" s="81"/>
      <c r="G8" s="81"/>
      <c r="H8" s="81"/>
      <c r="I8" s="81"/>
      <c r="J8" s="81"/>
    </row>
    <row r="9" spans="2:14" ht="21" customHeight="1" x14ac:dyDescent="0.2">
      <c r="F9" s="64"/>
      <c r="I9" s="64" t="s">
        <v>1</v>
      </c>
      <c r="J9" s="244"/>
    </row>
    <row r="10" spans="2:14" x14ac:dyDescent="0.2">
      <c r="B10" s="746" t="s">
        <v>2</v>
      </c>
      <c r="C10" s="749" t="s">
        <v>3</v>
      </c>
      <c r="D10" s="121"/>
      <c r="E10" s="47"/>
      <c r="F10" s="121" t="s">
        <v>67</v>
      </c>
      <c r="G10" s="487" t="s">
        <v>68</v>
      </c>
      <c r="H10" s="487" t="s">
        <v>315</v>
      </c>
      <c r="I10" s="504" t="s">
        <v>68</v>
      </c>
      <c r="J10" s="313"/>
    </row>
    <row r="11" spans="2:14" x14ac:dyDescent="0.2">
      <c r="B11" s="747"/>
      <c r="C11" s="750"/>
      <c r="D11" s="39" t="s">
        <v>4</v>
      </c>
      <c r="E11" s="5"/>
      <c r="F11" s="39" t="s">
        <v>66</v>
      </c>
      <c r="G11" s="212" t="s">
        <v>66</v>
      </c>
      <c r="H11" s="212">
        <v>41877</v>
      </c>
      <c r="I11" s="505" t="s">
        <v>66</v>
      </c>
      <c r="J11" s="314"/>
      <c r="N11" t="s">
        <v>64</v>
      </c>
    </row>
    <row r="12" spans="2:14" x14ac:dyDescent="0.2">
      <c r="B12" s="748"/>
      <c r="C12" s="751"/>
      <c r="D12" s="134" t="s">
        <v>6</v>
      </c>
      <c r="E12" s="48"/>
      <c r="F12" s="62">
        <v>2014</v>
      </c>
      <c r="G12" s="488" t="s">
        <v>489</v>
      </c>
      <c r="H12" s="9" t="s">
        <v>516</v>
      </c>
      <c r="I12" s="488" t="s">
        <v>502</v>
      </c>
      <c r="J12" s="313"/>
    </row>
    <row r="13" spans="2:14" x14ac:dyDescent="0.2">
      <c r="B13" s="82"/>
      <c r="C13" s="82"/>
      <c r="D13" s="82"/>
      <c r="E13" s="138" t="s">
        <v>125</v>
      </c>
      <c r="F13" s="139">
        <f>SUM(F14)</f>
        <v>2846</v>
      </c>
      <c r="G13" s="139">
        <v>2988</v>
      </c>
      <c r="H13" s="139"/>
      <c r="I13" s="139">
        <v>2988</v>
      </c>
      <c r="J13" s="148"/>
    </row>
    <row r="14" spans="2:14" ht="27.75" customHeight="1" x14ac:dyDescent="0.2">
      <c r="B14" s="83"/>
      <c r="C14" s="743" t="s">
        <v>195</v>
      </c>
      <c r="D14" s="744"/>
      <c r="E14" s="745"/>
      <c r="F14" s="238">
        <f t="shared" ref="F14:G14" si="0">SUM(F15:F17)</f>
        <v>2846</v>
      </c>
      <c r="G14" s="238">
        <f t="shared" si="0"/>
        <v>2988</v>
      </c>
      <c r="H14" s="238"/>
      <c r="I14" s="238">
        <f>SUM(I15:I17)</f>
        <v>2988</v>
      </c>
      <c r="K14" s="38"/>
    </row>
    <row r="15" spans="2:14" ht="12.75" customHeight="1" x14ac:dyDescent="0.2">
      <c r="B15" s="51">
        <v>3612</v>
      </c>
      <c r="C15" s="51">
        <v>3112</v>
      </c>
      <c r="D15" s="135" t="s">
        <v>33</v>
      </c>
      <c r="E15" s="136" t="s">
        <v>126</v>
      </c>
      <c r="F15" s="137">
        <v>346</v>
      </c>
      <c r="G15" s="137">
        <v>346</v>
      </c>
      <c r="H15" s="137"/>
      <c r="I15" s="137">
        <v>346</v>
      </c>
    </row>
    <row r="16" spans="2:14" ht="12.75" customHeight="1" x14ac:dyDescent="0.2">
      <c r="B16" s="51">
        <v>3639</v>
      </c>
      <c r="C16" s="51">
        <v>3111</v>
      </c>
      <c r="D16" s="135" t="s">
        <v>33</v>
      </c>
      <c r="E16" s="136" t="s">
        <v>127</v>
      </c>
      <c r="F16" s="137">
        <v>2500</v>
      </c>
      <c r="G16" s="137">
        <v>2500</v>
      </c>
      <c r="H16" s="137"/>
      <c r="I16" s="137">
        <v>2500</v>
      </c>
    </row>
    <row r="17" spans="2:11" s="640" customFormat="1" ht="12.75" customHeight="1" x14ac:dyDescent="0.2">
      <c r="B17" s="51">
        <v>6171</v>
      </c>
      <c r="C17" s="51">
        <v>3113</v>
      </c>
      <c r="D17" s="575" t="s">
        <v>37</v>
      </c>
      <c r="E17" s="576" t="s">
        <v>494</v>
      </c>
      <c r="F17" s="137"/>
      <c r="G17" s="137">
        <v>142</v>
      </c>
      <c r="H17" s="137"/>
      <c r="I17" s="137">
        <v>142</v>
      </c>
    </row>
    <row r="18" spans="2:11" s="569" customFormat="1" ht="12.75" customHeight="1" x14ac:dyDescent="0.2">
      <c r="B18" s="573"/>
      <c r="C18" s="573"/>
      <c r="D18" s="574"/>
      <c r="E18" s="138" t="s">
        <v>457</v>
      </c>
      <c r="F18" s="577"/>
      <c r="G18" s="577">
        <v>13727</v>
      </c>
      <c r="H18" s="577">
        <f>SUM(H19)</f>
        <v>4576</v>
      </c>
      <c r="I18" s="577">
        <f>SUM(G18:H18)</f>
        <v>18303</v>
      </c>
    </row>
    <row r="19" spans="2:11" s="569" customFormat="1" ht="12.75" customHeight="1" x14ac:dyDescent="0.2">
      <c r="B19" s="51"/>
      <c r="C19" s="51">
        <v>4216</v>
      </c>
      <c r="D19" s="575"/>
      <c r="E19" s="576" t="s">
        <v>458</v>
      </c>
      <c r="F19" s="137"/>
      <c r="G19" s="137">
        <v>13727</v>
      </c>
      <c r="H19" s="137">
        <v>4576</v>
      </c>
      <c r="I19" s="137">
        <f>SUM(G19:H19)</f>
        <v>18303</v>
      </c>
    </row>
    <row r="20" spans="2:11" s="569" customFormat="1" ht="12.75" customHeight="1" x14ac:dyDescent="0.2">
      <c r="B20" s="51"/>
      <c r="C20" s="51"/>
      <c r="D20" s="135"/>
      <c r="E20" s="576" t="s">
        <v>459</v>
      </c>
      <c r="F20" s="137"/>
      <c r="G20" s="137">
        <v>13727</v>
      </c>
      <c r="H20" s="137">
        <v>4576</v>
      </c>
      <c r="I20" s="137">
        <f>SUM(G20:H20)</f>
        <v>18303</v>
      </c>
    </row>
    <row r="21" spans="2:11" x14ac:dyDescent="0.2">
      <c r="B21" s="140"/>
      <c r="C21" s="140"/>
      <c r="D21" s="141"/>
      <c r="E21" s="142" t="s">
        <v>128</v>
      </c>
      <c r="F21" s="143">
        <f>SUM(F13)</f>
        <v>2846</v>
      </c>
      <c r="G21" s="143">
        <v>16715</v>
      </c>
      <c r="H21" s="143">
        <f>SUM(H13,H18)</f>
        <v>4576</v>
      </c>
      <c r="I21" s="143">
        <f>SUM(I18,I13)</f>
        <v>21291</v>
      </c>
      <c r="J21" s="38"/>
      <c r="K21" s="38"/>
    </row>
    <row r="24" spans="2:11" x14ac:dyDescent="0.2">
      <c r="F24" t="s">
        <v>64</v>
      </c>
      <c r="I24" t="s">
        <v>64</v>
      </c>
      <c r="J24" s="38"/>
    </row>
    <row r="25" spans="2:11" x14ac:dyDescent="0.2">
      <c r="E25" t="s">
        <v>64</v>
      </c>
      <c r="F25" t="s">
        <v>64</v>
      </c>
      <c r="G25" t="s">
        <v>64</v>
      </c>
      <c r="I25" t="s">
        <v>64</v>
      </c>
    </row>
    <row r="26" spans="2:11" x14ac:dyDescent="0.2">
      <c r="E26" t="s">
        <v>64</v>
      </c>
    </row>
    <row r="27" spans="2:11" x14ac:dyDescent="0.2">
      <c r="C27" t="s">
        <v>64</v>
      </c>
      <c r="E27" t="s">
        <v>64</v>
      </c>
      <c r="F27" t="s">
        <v>64</v>
      </c>
      <c r="G27" t="s">
        <v>64</v>
      </c>
    </row>
    <row r="28" spans="2:11" x14ac:dyDescent="0.2">
      <c r="F28" t="s">
        <v>64</v>
      </c>
      <c r="G28" t="s">
        <v>64</v>
      </c>
    </row>
    <row r="29" spans="2:11" x14ac:dyDescent="0.2">
      <c r="F29" t="s">
        <v>64</v>
      </c>
    </row>
    <row r="30" spans="2:11" x14ac:dyDescent="0.2">
      <c r="G30" t="s">
        <v>64</v>
      </c>
    </row>
    <row r="31" spans="2:11" x14ac:dyDescent="0.2">
      <c r="J31" t="s">
        <v>64</v>
      </c>
    </row>
    <row r="37" spans="6:6" x14ac:dyDescent="0.2">
      <c r="F37" t="s">
        <v>64</v>
      </c>
    </row>
  </sheetData>
  <mergeCells count="4">
    <mergeCell ref="C14:E14"/>
    <mergeCell ref="B10:B12"/>
    <mergeCell ref="C10:C12"/>
    <mergeCell ref="B5:I5"/>
  </mergeCells>
  <pageMargins left="0.78" right="0.59055118110236227" top="0.78740157480314965" bottom="0.78740157480314965" header="0.31496062992125984" footer="0.31496062992125984"/>
  <pageSetup paperSize="9" scale="80" firstPageNumber="5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8"/>
  <sheetViews>
    <sheetView showWhiteSpace="0" topLeftCell="D1" zoomScale="90" zoomScaleNormal="90" workbookViewId="0">
      <pane xSplit="1" ySplit="7" topLeftCell="E8" activePane="bottomRight" state="frozen"/>
      <selection activeCell="D1" sqref="D1"/>
      <selection pane="topRight" activeCell="E1" sqref="E1"/>
      <selection pane="bottomLeft" activeCell="D8" sqref="D8"/>
      <selection pane="bottomRight" activeCell="O141" sqref="O141"/>
    </sheetView>
  </sheetViews>
  <sheetFormatPr defaultRowHeight="12.75" outlineLevelCol="1" x14ac:dyDescent="0.2"/>
  <cols>
    <col min="1" max="1" width="0.140625" hidden="1" customWidth="1"/>
    <col min="2" max="3" width="6.28515625" hidden="1" customWidth="1"/>
    <col min="4" max="4" width="10.5703125" customWidth="1"/>
    <col min="5" max="5" width="8.85546875" customWidth="1"/>
    <col min="6" max="6" width="67.28515625" customWidth="1"/>
    <col min="7" max="7" width="14.85546875" hidden="1" customWidth="1"/>
    <col min="8" max="8" width="18" style="303" customWidth="1" outlineLevel="1"/>
    <col min="9" max="9" width="11.5703125" customWidth="1"/>
    <col min="10" max="10" width="12.7109375" customWidth="1"/>
    <col min="11" max="11" width="11.85546875" customWidth="1"/>
    <col min="12" max="12" width="11.85546875" style="536" customWidth="1"/>
    <col min="13" max="13" width="15" customWidth="1"/>
    <col min="17" max="17" width="9.28515625" bestFit="1" customWidth="1"/>
  </cols>
  <sheetData>
    <row r="1" spans="3:14" ht="24" customHeight="1" x14ac:dyDescent="0.2"/>
    <row r="2" spans="3:14" ht="23.25" x14ac:dyDescent="0.35">
      <c r="E2" s="742" t="s">
        <v>317</v>
      </c>
      <c r="F2" s="742"/>
      <c r="G2" s="742"/>
      <c r="H2" s="742"/>
      <c r="I2" s="742"/>
      <c r="J2" s="742"/>
      <c r="K2" s="742"/>
      <c r="L2" s="742"/>
      <c r="M2" s="742"/>
    </row>
    <row r="3" spans="3:14" ht="18" customHeight="1" x14ac:dyDescent="0.35">
      <c r="F3" s="61"/>
      <c r="G3" s="61"/>
      <c r="H3" s="308"/>
      <c r="I3" s="61"/>
      <c r="J3" s="66"/>
    </row>
    <row r="4" spans="3:14" x14ac:dyDescent="0.2">
      <c r="F4" s="67"/>
      <c r="G4" s="67"/>
      <c r="H4" s="67"/>
      <c r="I4" s="68"/>
      <c r="J4" s="1"/>
    </row>
    <row r="5" spans="3:14" x14ac:dyDescent="0.2">
      <c r="C5" s="259">
        <v>11</v>
      </c>
      <c r="D5" s="259"/>
      <c r="E5" s="174"/>
      <c r="F5" s="165"/>
      <c r="G5" s="162"/>
      <c r="H5" s="162"/>
      <c r="I5" s="104" t="s">
        <v>135</v>
      </c>
      <c r="J5" s="2" t="s">
        <v>67</v>
      </c>
      <c r="K5" s="487" t="s">
        <v>68</v>
      </c>
      <c r="L5" s="487" t="s">
        <v>315</v>
      </c>
      <c r="M5" s="504" t="s">
        <v>68</v>
      </c>
    </row>
    <row r="6" spans="3:14" x14ac:dyDescent="0.2">
      <c r="C6" s="259">
        <v>11</v>
      </c>
      <c r="D6" s="259"/>
      <c r="E6" s="175" t="s">
        <v>129</v>
      </c>
      <c r="F6" s="166"/>
      <c r="G6" s="163" t="s">
        <v>137</v>
      </c>
      <c r="H6" s="163" t="s">
        <v>137</v>
      </c>
      <c r="I6" s="105" t="s">
        <v>6</v>
      </c>
      <c r="J6" s="106" t="s">
        <v>66</v>
      </c>
      <c r="K6" s="212" t="s">
        <v>66</v>
      </c>
      <c r="L6" s="212">
        <v>41877</v>
      </c>
      <c r="M6" s="505" t="s">
        <v>66</v>
      </c>
    </row>
    <row r="7" spans="3:14" x14ac:dyDescent="0.2">
      <c r="C7" s="259">
        <v>11</v>
      </c>
      <c r="D7" s="259"/>
      <c r="E7" s="176"/>
      <c r="F7" s="168"/>
      <c r="G7" s="163"/>
      <c r="H7" s="163"/>
      <c r="I7" s="105"/>
      <c r="J7" s="60">
        <v>2014</v>
      </c>
      <c r="K7" s="488" t="s">
        <v>489</v>
      </c>
      <c r="L7" s="9" t="s">
        <v>516</v>
      </c>
      <c r="M7" s="488" t="s">
        <v>502</v>
      </c>
    </row>
    <row r="8" spans="3:14" x14ac:dyDescent="0.2">
      <c r="C8" s="259">
        <v>34</v>
      </c>
      <c r="D8" s="259"/>
      <c r="E8" s="294" t="s">
        <v>69</v>
      </c>
      <c r="F8" s="161"/>
      <c r="G8" s="107"/>
      <c r="H8" s="107"/>
      <c r="I8" s="107" t="s">
        <v>70</v>
      </c>
      <c r="J8" s="79">
        <f>SUM(J9:J11)</f>
        <v>1370</v>
      </c>
      <c r="K8" s="79">
        <f>SUM(K9:K11)</f>
        <v>1675</v>
      </c>
      <c r="L8" s="79">
        <f>SUM(L9:L11)</f>
        <v>68</v>
      </c>
      <c r="M8" s="79">
        <f>SUM(M9:M11)</f>
        <v>1743</v>
      </c>
      <c r="N8" s="38"/>
    </row>
    <row r="9" spans="3:14" x14ac:dyDescent="0.2">
      <c r="C9" s="259">
        <v>34</v>
      </c>
      <c r="D9" s="259"/>
      <c r="E9" s="44">
        <v>1014</v>
      </c>
      <c r="F9" s="171" t="s">
        <v>144</v>
      </c>
      <c r="G9" s="108">
        <v>2114.2114999999999</v>
      </c>
      <c r="H9" s="465" t="s">
        <v>378</v>
      </c>
      <c r="I9" s="109"/>
      <c r="J9" s="110">
        <v>1100</v>
      </c>
      <c r="K9" s="110">
        <v>1208</v>
      </c>
      <c r="L9" s="441"/>
      <c r="M9" s="277">
        <f>SUM(K9:L9)</f>
        <v>1208</v>
      </c>
    </row>
    <row r="10" spans="3:14" x14ac:dyDescent="0.2">
      <c r="C10" s="259">
        <v>34</v>
      </c>
      <c r="D10" s="259"/>
      <c r="E10" s="44">
        <v>1037</v>
      </c>
      <c r="F10" s="172" t="s">
        <v>145</v>
      </c>
      <c r="G10" s="111">
        <v>2075</v>
      </c>
      <c r="H10" s="111">
        <v>2075</v>
      </c>
      <c r="I10" s="111"/>
      <c r="J10" s="71">
        <v>20</v>
      </c>
      <c r="K10" s="71">
        <v>67</v>
      </c>
      <c r="L10" s="442">
        <v>68</v>
      </c>
      <c r="M10" s="277">
        <f>SUM(K10:L10)</f>
        <v>135</v>
      </c>
    </row>
    <row r="11" spans="3:14" x14ac:dyDescent="0.2">
      <c r="C11" s="259">
        <v>34</v>
      </c>
      <c r="D11" s="259"/>
      <c r="E11" s="44">
        <v>1039</v>
      </c>
      <c r="F11" s="170" t="s">
        <v>146</v>
      </c>
      <c r="G11" s="111"/>
      <c r="H11" s="111">
        <v>2070</v>
      </c>
      <c r="I11" s="111"/>
      <c r="J11" s="77">
        <v>250</v>
      </c>
      <c r="K11" s="77">
        <v>400</v>
      </c>
      <c r="L11" s="443"/>
      <c r="M11" s="277">
        <f>SUM(K11:L11)</f>
        <v>400</v>
      </c>
    </row>
    <row r="12" spans="3:14" x14ac:dyDescent="0.2">
      <c r="C12" s="259">
        <v>31</v>
      </c>
      <c r="D12" s="259"/>
      <c r="E12" s="294" t="s">
        <v>71</v>
      </c>
      <c r="F12" s="285"/>
      <c r="G12" s="107"/>
      <c r="H12" s="107"/>
      <c r="I12" s="159" t="s">
        <v>37</v>
      </c>
      <c r="J12" s="79">
        <f>SUM(J13)</f>
        <v>1050</v>
      </c>
      <c r="K12" s="79">
        <v>1003</v>
      </c>
      <c r="L12" s="79">
        <f>SUM(L13)</f>
        <v>190</v>
      </c>
      <c r="M12" s="79">
        <f>SUM(M13)</f>
        <v>1193</v>
      </c>
      <c r="N12" s="38"/>
    </row>
    <row r="13" spans="3:14" x14ac:dyDescent="0.2">
      <c r="C13" s="259">
        <v>31</v>
      </c>
      <c r="D13" s="259"/>
      <c r="E13" s="184">
        <v>2143</v>
      </c>
      <c r="F13" s="172" t="s">
        <v>447</v>
      </c>
      <c r="G13" s="111"/>
      <c r="H13" s="111"/>
      <c r="I13" s="111"/>
      <c r="J13" s="277">
        <f>SUM(J16:J17,J14)</f>
        <v>1050</v>
      </c>
      <c r="K13" s="277">
        <f>SUM(K16:K17,K14)</f>
        <v>1003</v>
      </c>
      <c r="L13" s="277">
        <f>SUM(L16:L17,L14)</f>
        <v>190</v>
      </c>
      <c r="M13" s="277">
        <f>SUM(M16:M17,M14)</f>
        <v>1193</v>
      </c>
    </row>
    <row r="14" spans="3:14" x14ac:dyDescent="0.2">
      <c r="C14" s="259">
        <v>31</v>
      </c>
      <c r="D14" s="259"/>
      <c r="E14" s="185"/>
      <c r="F14" s="172" t="s">
        <v>310</v>
      </c>
      <c r="G14" s="111"/>
      <c r="H14" s="144" t="s">
        <v>484</v>
      </c>
      <c r="I14" s="144" t="s">
        <v>37</v>
      </c>
      <c r="J14" s="70">
        <v>750</v>
      </c>
      <c r="K14" s="70">
        <v>568</v>
      </c>
      <c r="L14" s="444">
        <v>190</v>
      </c>
      <c r="M14" s="277">
        <f>SUM(K14:L14)</f>
        <v>758</v>
      </c>
      <c r="N14" s="38"/>
    </row>
    <row r="15" spans="3:14" x14ac:dyDescent="0.2">
      <c r="C15" s="259">
        <v>31</v>
      </c>
      <c r="D15" s="259"/>
      <c r="E15" s="185"/>
      <c r="F15" s="172" t="s">
        <v>487</v>
      </c>
      <c r="G15" s="111" t="s">
        <v>72</v>
      </c>
      <c r="H15" s="111">
        <v>5276</v>
      </c>
      <c r="I15" s="144" t="s">
        <v>37</v>
      </c>
      <c r="J15" s="71">
        <v>450</v>
      </c>
      <c r="K15" s="71">
        <v>268</v>
      </c>
      <c r="L15" s="442"/>
      <c r="M15" s="277">
        <f>SUM(K15:L15)</f>
        <v>268</v>
      </c>
    </row>
    <row r="16" spans="3:14" s="614" customFormat="1" x14ac:dyDescent="0.2">
      <c r="C16" s="259"/>
      <c r="D16" s="259"/>
      <c r="E16" s="185"/>
      <c r="F16" s="172" t="s">
        <v>486</v>
      </c>
      <c r="G16" s="111"/>
      <c r="H16" s="111">
        <v>5277</v>
      </c>
      <c r="I16" s="144"/>
      <c r="J16" s="71"/>
      <c r="K16" s="71">
        <v>135</v>
      </c>
      <c r="L16" s="442"/>
      <c r="M16" s="277">
        <f>SUM(K16:L16)</f>
        <v>135</v>
      </c>
    </row>
    <row r="17" spans="1:19" x14ac:dyDescent="0.2">
      <c r="C17" s="259">
        <v>31</v>
      </c>
      <c r="D17" s="259"/>
      <c r="E17" s="186"/>
      <c r="F17" s="172" t="s">
        <v>203</v>
      </c>
      <c r="G17" s="111"/>
      <c r="H17" s="111"/>
      <c r="I17" s="144" t="s">
        <v>37</v>
      </c>
      <c r="J17" s="71">
        <v>300</v>
      </c>
      <c r="K17" s="71">
        <v>300</v>
      </c>
      <c r="L17" s="442"/>
      <c r="M17" s="277">
        <f>SUM(K17:L17)</f>
        <v>300</v>
      </c>
    </row>
    <row r="18" spans="1:19" x14ac:dyDescent="0.2">
      <c r="C18" s="259">
        <v>29</v>
      </c>
      <c r="D18" s="259"/>
      <c r="E18" s="295" t="s">
        <v>73</v>
      </c>
      <c r="F18" s="285"/>
      <c r="G18" s="107"/>
      <c r="H18" s="107"/>
      <c r="I18" s="78"/>
      <c r="J18" s="79">
        <f>SUM(J19,J23,J25:J28,J34,J37)</f>
        <v>87225</v>
      </c>
      <c r="K18" s="79">
        <f>SUM(K19,K23,K25:K28,K34,K37)</f>
        <v>101074</v>
      </c>
      <c r="L18" s="79">
        <f>SUM(L19,L23,L25,L28,L34,L37)</f>
        <v>570</v>
      </c>
      <c r="M18" s="79">
        <f>SUM(M19,M23,M25,M28,M34,M37)</f>
        <v>101644</v>
      </c>
      <c r="N18" s="38"/>
    </row>
    <row r="19" spans="1:19" x14ac:dyDescent="0.2">
      <c r="C19" s="259">
        <v>37</v>
      </c>
      <c r="D19" s="259"/>
      <c r="E19" s="184">
        <v>2212</v>
      </c>
      <c r="F19" s="172" t="s">
        <v>147</v>
      </c>
      <c r="G19" s="111"/>
      <c r="H19" s="111"/>
      <c r="I19" s="111"/>
      <c r="J19" s="70">
        <f>SUM(J20:J22)</f>
        <v>36000</v>
      </c>
      <c r="K19" s="70">
        <f>SUM(K20:K22)</f>
        <v>49854</v>
      </c>
      <c r="L19" s="70">
        <f>SUM(L20:L22)</f>
        <v>500</v>
      </c>
      <c r="M19" s="70">
        <f>SUM(M20:M22)</f>
        <v>50354</v>
      </c>
    </row>
    <row r="20" spans="1:19" x14ac:dyDescent="0.2">
      <c r="C20" s="259">
        <v>37</v>
      </c>
      <c r="D20" s="259"/>
      <c r="E20" s="185"/>
      <c r="F20" s="172" t="s">
        <v>204</v>
      </c>
      <c r="G20" s="113" t="s">
        <v>0</v>
      </c>
      <c r="H20" s="113"/>
      <c r="I20" s="111" t="s">
        <v>33</v>
      </c>
      <c r="J20" s="277">
        <v>12000</v>
      </c>
      <c r="K20" s="277">
        <v>16992</v>
      </c>
      <c r="L20" s="277">
        <v>4000</v>
      </c>
      <c r="M20" s="277">
        <f t="shared" ref="M20:M33" si="0">SUM(K20:L20)</f>
        <v>20992</v>
      </c>
    </row>
    <row r="21" spans="1:19" x14ac:dyDescent="0.2">
      <c r="B21" s="756"/>
      <c r="C21" s="260">
        <v>36</v>
      </c>
      <c r="D21" s="43"/>
      <c r="E21" s="185"/>
      <c r="F21" s="172" t="s">
        <v>204</v>
      </c>
      <c r="G21" s="113" t="s">
        <v>0</v>
      </c>
      <c r="H21" s="113">
        <v>8247</v>
      </c>
      <c r="I21" s="111" t="s">
        <v>46</v>
      </c>
      <c r="J21" s="254">
        <v>0</v>
      </c>
      <c r="K21" s="254">
        <v>8862</v>
      </c>
      <c r="L21" s="254"/>
      <c r="M21" s="277">
        <f t="shared" si="0"/>
        <v>8862</v>
      </c>
    </row>
    <row r="22" spans="1:19" x14ac:dyDescent="0.2">
      <c r="B22" s="756"/>
      <c r="C22" s="260">
        <v>37</v>
      </c>
      <c r="D22" s="43"/>
      <c r="E22" s="186"/>
      <c r="F22" s="172" t="s">
        <v>205</v>
      </c>
      <c r="G22" s="113">
        <v>3570.3571000000002</v>
      </c>
      <c r="H22" s="108">
        <v>3570.3571000000002</v>
      </c>
      <c r="I22" s="111" t="s">
        <v>33</v>
      </c>
      <c r="J22" s="254">
        <v>24000</v>
      </c>
      <c r="K22" s="254">
        <v>24000</v>
      </c>
      <c r="L22" s="254">
        <v>-3500</v>
      </c>
      <c r="M22" s="277">
        <f t="shared" si="0"/>
        <v>20500</v>
      </c>
    </row>
    <row r="23" spans="1:19" x14ac:dyDescent="0.2">
      <c r="C23" s="259">
        <v>37</v>
      </c>
      <c r="D23" s="259"/>
      <c r="E23" s="184">
        <v>2219</v>
      </c>
      <c r="F23" s="172" t="s">
        <v>148</v>
      </c>
      <c r="G23" s="114"/>
      <c r="H23" s="114"/>
      <c r="I23" s="111"/>
      <c r="J23" s="70">
        <v>300</v>
      </c>
      <c r="K23" s="70">
        <v>300</v>
      </c>
      <c r="L23" s="445"/>
      <c r="M23" s="277">
        <f t="shared" si="0"/>
        <v>300</v>
      </c>
    </row>
    <row r="24" spans="1:19" x14ac:dyDescent="0.2">
      <c r="A24" s="755"/>
      <c r="B24" s="194"/>
      <c r="C24" s="239">
        <v>29</v>
      </c>
      <c r="D24" s="239"/>
      <c r="E24" s="185"/>
      <c r="F24" s="172" t="s">
        <v>206</v>
      </c>
      <c r="G24" s="124">
        <v>5231</v>
      </c>
      <c r="H24" s="116"/>
      <c r="I24" s="312" t="s">
        <v>31</v>
      </c>
      <c r="J24" s="75">
        <v>300</v>
      </c>
      <c r="K24" s="75">
        <v>300</v>
      </c>
      <c r="L24" s="102"/>
      <c r="M24" s="277">
        <f t="shared" si="0"/>
        <v>300</v>
      </c>
      <c r="P24" s="302"/>
      <c r="Q24" s="38"/>
    </row>
    <row r="25" spans="1:19" x14ac:dyDescent="0.2">
      <c r="A25" s="755"/>
      <c r="B25" s="194"/>
      <c r="C25" s="239">
        <v>37</v>
      </c>
      <c r="D25" s="753"/>
      <c r="E25" s="696">
        <v>2221</v>
      </c>
      <c r="F25" s="223" t="s">
        <v>517</v>
      </c>
      <c r="G25" s="115">
        <v>3601</v>
      </c>
      <c r="H25" s="116"/>
      <c r="I25" s="116"/>
      <c r="J25" s="102"/>
      <c r="K25" s="102"/>
      <c r="L25" s="102">
        <f>SUM(L26:L27)</f>
        <v>70</v>
      </c>
      <c r="M25" s="102">
        <f>SUM(M26:M27)</f>
        <v>47570</v>
      </c>
      <c r="P25" s="302"/>
      <c r="Q25" s="38"/>
    </row>
    <row r="26" spans="1:19" s="675" customFormat="1" x14ac:dyDescent="0.2">
      <c r="A26" s="676"/>
      <c r="B26" s="676"/>
      <c r="C26" s="239"/>
      <c r="D26" s="753"/>
      <c r="E26" s="699"/>
      <c r="F26" s="223" t="s">
        <v>518</v>
      </c>
      <c r="G26" s="115"/>
      <c r="H26" s="116">
        <v>3601</v>
      </c>
      <c r="I26" s="116" t="s">
        <v>33</v>
      </c>
      <c r="J26" s="102">
        <v>47500</v>
      </c>
      <c r="K26" s="102">
        <v>47500</v>
      </c>
      <c r="L26" s="102"/>
      <c r="M26" s="277">
        <f t="shared" ref="M26:M27" si="1">SUM(K26:L26)</f>
        <v>47500</v>
      </c>
      <c r="Q26" s="38"/>
    </row>
    <row r="27" spans="1:19" s="675" customFormat="1" x14ac:dyDescent="0.2">
      <c r="A27" s="676"/>
      <c r="B27" s="676"/>
      <c r="C27" s="239"/>
      <c r="D27" s="753"/>
      <c r="E27" s="698"/>
      <c r="F27" s="700" t="s">
        <v>519</v>
      </c>
      <c r="G27" s="115"/>
      <c r="H27" s="116">
        <v>5276</v>
      </c>
      <c r="I27" s="237" t="s">
        <v>37</v>
      </c>
      <c r="J27" s="697"/>
      <c r="K27" s="697"/>
      <c r="L27" s="102">
        <v>70</v>
      </c>
      <c r="M27" s="277">
        <f t="shared" si="1"/>
        <v>70</v>
      </c>
      <c r="Q27" s="38"/>
    </row>
    <row r="28" spans="1:19" x14ac:dyDescent="0.2">
      <c r="C28" s="259">
        <v>29</v>
      </c>
      <c r="D28" s="753"/>
      <c r="E28" s="185">
        <v>2229</v>
      </c>
      <c r="F28" s="178" t="s">
        <v>149</v>
      </c>
      <c r="G28" s="84"/>
      <c r="H28" s="120"/>
      <c r="I28" s="116"/>
      <c r="J28" s="277">
        <f t="shared" ref="J28:K28" si="2">SUM(J29:J33)</f>
        <v>2425</v>
      </c>
      <c r="K28" s="277">
        <f t="shared" si="2"/>
        <v>2425</v>
      </c>
      <c r="L28" s="102"/>
      <c r="M28" s="277">
        <f>SUM(M29:M33)</f>
        <v>2425</v>
      </c>
      <c r="P28" s="302"/>
      <c r="Q28" s="38"/>
    </row>
    <row r="29" spans="1:19" x14ac:dyDescent="0.2">
      <c r="C29" s="259">
        <v>37</v>
      </c>
      <c r="D29" s="259"/>
      <c r="E29" s="185"/>
      <c r="F29" s="172" t="s">
        <v>207</v>
      </c>
      <c r="G29" s="311">
        <v>3098</v>
      </c>
      <c r="H29" s="116">
        <v>3098</v>
      </c>
      <c r="I29" s="252" t="s">
        <v>33</v>
      </c>
      <c r="J29" s="279">
        <v>100</v>
      </c>
      <c r="K29" s="279">
        <v>100</v>
      </c>
      <c r="L29" s="156"/>
      <c r="M29" s="277">
        <f t="shared" si="0"/>
        <v>100</v>
      </c>
      <c r="P29" s="302"/>
      <c r="Q29" s="38"/>
    </row>
    <row r="30" spans="1:19" x14ac:dyDescent="0.2">
      <c r="C30" s="259">
        <v>37</v>
      </c>
      <c r="D30" s="259"/>
      <c r="E30" s="185"/>
      <c r="F30" s="172" t="s">
        <v>208</v>
      </c>
      <c r="G30" s="111">
        <v>3111</v>
      </c>
      <c r="H30" s="117">
        <v>3111</v>
      </c>
      <c r="I30" s="111" t="s">
        <v>33</v>
      </c>
      <c r="J30" s="280">
        <v>1500</v>
      </c>
      <c r="K30" s="280">
        <v>1500</v>
      </c>
      <c r="L30" s="449"/>
      <c r="M30" s="277">
        <f t="shared" si="0"/>
        <v>1500</v>
      </c>
      <c r="P30" s="302"/>
      <c r="Q30" s="38"/>
    </row>
    <row r="31" spans="1:19" x14ac:dyDescent="0.2">
      <c r="C31" s="259">
        <v>32</v>
      </c>
      <c r="D31" s="259"/>
      <c r="E31" s="185"/>
      <c r="F31" s="172" t="s">
        <v>209</v>
      </c>
      <c r="G31" s="111" t="s">
        <v>74</v>
      </c>
      <c r="H31" s="111">
        <v>3700</v>
      </c>
      <c r="I31" s="111" t="s">
        <v>75</v>
      </c>
      <c r="J31" s="280">
        <v>50</v>
      </c>
      <c r="K31" s="280">
        <v>50</v>
      </c>
      <c r="L31" s="280"/>
      <c r="M31" s="277">
        <f t="shared" si="0"/>
        <v>50</v>
      </c>
      <c r="P31" s="302"/>
      <c r="Q31" s="38"/>
    </row>
    <row r="32" spans="1:19" x14ac:dyDescent="0.2">
      <c r="C32" s="259">
        <v>37</v>
      </c>
      <c r="D32" s="259"/>
      <c r="E32" s="185"/>
      <c r="F32" s="172" t="s">
        <v>210</v>
      </c>
      <c r="G32" s="111">
        <v>3099</v>
      </c>
      <c r="H32" s="111">
        <v>3099</v>
      </c>
      <c r="I32" s="111" t="s">
        <v>33</v>
      </c>
      <c r="J32" s="276">
        <v>500</v>
      </c>
      <c r="K32" s="276">
        <v>500</v>
      </c>
      <c r="L32" s="276"/>
      <c r="M32" s="277">
        <f t="shared" si="0"/>
        <v>500</v>
      </c>
      <c r="P32" s="302"/>
      <c r="Q32" s="38"/>
      <c r="S32" s="302"/>
    </row>
    <row r="33" spans="3:19" x14ac:dyDescent="0.2">
      <c r="C33" s="259">
        <v>37</v>
      </c>
      <c r="D33" s="259"/>
      <c r="E33" s="186"/>
      <c r="F33" s="172" t="s">
        <v>211</v>
      </c>
      <c r="G33" s="111">
        <v>3086</v>
      </c>
      <c r="H33" s="111">
        <v>3086</v>
      </c>
      <c r="I33" s="111" t="s">
        <v>33</v>
      </c>
      <c r="J33" s="276">
        <v>275</v>
      </c>
      <c r="K33" s="276">
        <v>275</v>
      </c>
      <c r="L33" s="276"/>
      <c r="M33" s="277">
        <f t="shared" si="0"/>
        <v>275</v>
      </c>
      <c r="P33" s="302"/>
      <c r="Q33" s="38"/>
      <c r="S33" s="302"/>
    </row>
    <row r="34" spans="3:19" x14ac:dyDescent="0.2">
      <c r="C34" s="259">
        <v>37</v>
      </c>
      <c r="D34" s="259"/>
      <c r="E34" s="184">
        <v>2232</v>
      </c>
      <c r="F34" s="172" t="s">
        <v>150</v>
      </c>
      <c r="G34" s="111"/>
      <c r="H34" s="111"/>
      <c r="I34" s="111" t="s">
        <v>33</v>
      </c>
      <c r="J34" s="277">
        <f t="shared" ref="J34:K34" si="3">SUM(J35:J36)</f>
        <v>650</v>
      </c>
      <c r="K34" s="277">
        <f t="shared" si="3"/>
        <v>645</v>
      </c>
      <c r="L34" s="277"/>
      <c r="M34" s="277">
        <f>SUM(M35:M36)</f>
        <v>645</v>
      </c>
      <c r="P34" s="302"/>
      <c r="Q34" s="38"/>
    </row>
    <row r="35" spans="3:19" x14ac:dyDescent="0.2">
      <c r="C35" s="259">
        <v>37</v>
      </c>
      <c r="D35" s="259"/>
      <c r="E35" s="185"/>
      <c r="F35" s="172" t="s">
        <v>212</v>
      </c>
      <c r="G35" s="111">
        <v>3566</v>
      </c>
      <c r="H35" s="111">
        <v>3566</v>
      </c>
      <c r="I35" s="69"/>
      <c r="J35" s="71">
        <v>400</v>
      </c>
      <c r="K35" s="71">
        <v>395</v>
      </c>
      <c r="L35" s="446"/>
      <c r="M35" s="277">
        <f>SUM(K35:L35)</f>
        <v>395</v>
      </c>
      <c r="P35" s="302"/>
      <c r="Q35" s="38"/>
    </row>
    <row r="36" spans="3:19" x14ac:dyDescent="0.2">
      <c r="C36" s="259">
        <v>37</v>
      </c>
      <c r="D36" s="259"/>
      <c r="E36" s="186"/>
      <c r="F36" s="188" t="s">
        <v>213</v>
      </c>
      <c r="G36" s="118">
        <v>3087</v>
      </c>
      <c r="H36" s="114">
        <v>3087</v>
      </c>
      <c r="I36" s="392"/>
      <c r="J36" s="122">
        <v>250</v>
      </c>
      <c r="K36" s="122">
        <v>250</v>
      </c>
      <c r="L36" s="156"/>
      <c r="M36" s="277">
        <f>SUM(K36:L36)</f>
        <v>250</v>
      </c>
      <c r="P36" s="302"/>
      <c r="Q36" s="38"/>
    </row>
    <row r="37" spans="3:19" s="303" customFormat="1" x14ac:dyDescent="0.2">
      <c r="C37" s="259"/>
      <c r="D37" s="259"/>
      <c r="E37" s="234">
        <v>2242</v>
      </c>
      <c r="F37" s="155" t="s">
        <v>282</v>
      </c>
      <c r="G37" s="281">
        <v>350</v>
      </c>
      <c r="H37" s="116"/>
      <c r="I37" s="120"/>
      <c r="J37" s="156">
        <v>350</v>
      </c>
      <c r="K37" s="156">
        <v>350</v>
      </c>
      <c r="L37" s="156"/>
      <c r="M37" s="277">
        <f>SUM(K37:L37)</f>
        <v>350</v>
      </c>
      <c r="Q37" s="38"/>
    </row>
    <row r="38" spans="3:19" s="303" customFormat="1" x14ac:dyDescent="0.2">
      <c r="C38" s="259"/>
      <c r="D38" s="259"/>
      <c r="E38" s="233"/>
      <c r="F38" s="155" t="s">
        <v>283</v>
      </c>
      <c r="G38" s="281">
        <v>350</v>
      </c>
      <c r="H38" s="116"/>
      <c r="I38" s="120"/>
      <c r="J38" s="156">
        <v>350</v>
      </c>
      <c r="K38" s="156">
        <v>350</v>
      </c>
      <c r="L38" s="156"/>
      <c r="M38" s="277">
        <f>SUM(K38:L38)</f>
        <v>350</v>
      </c>
      <c r="Q38" s="38"/>
    </row>
    <row r="39" spans="3:19" x14ac:dyDescent="0.2">
      <c r="C39" s="259">
        <v>36</v>
      </c>
      <c r="D39" s="259"/>
      <c r="E39" s="181" t="s">
        <v>76</v>
      </c>
      <c r="F39" s="182"/>
      <c r="G39" s="180"/>
      <c r="H39" s="393"/>
      <c r="I39" s="394"/>
      <c r="J39" s="450">
        <f t="shared" ref="J39:K39" si="4">SUM(J40,J41,J43,J45)</f>
        <v>1420</v>
      </c>
      <c r="K39" s="450">
        <f t="shared" si="4"/>
        <v>849</v>
      </c>
      <c r="L39" s="450"/>
      <c r="M39" s="450">
        <f>SUM(M40,M41,M43,M45)</f>
        <v>849</v>
      </c>
      <c r="N39" s="38"/>
      <c r="Q39" s="38"/>
    </row>
    <row r="40" spans="3:19" x14ac:dyDescent="0.2">
      <c r="C40" s="259">
        <v>37</v>
      </c>
      <c r="D40" s="259"/>
      <c r="E40" s="44">
        <v>2310</v>
      </c>
      <c r="F40" s="177" t="s">
        <v>199</v>
      </c>
      <c r="G40" s="117" t="s">
        <v>0</v>
      </c>
      <c r="H40" s="117"/>
      <c r="I40" s="117" t="s">
        <v>33</v>
      </c>
      <c r="J40" s="73">
        <v>20</v>
      </c>
      <c r="K40" s="73">
        <v>20</v>
      </c>
      <c r="L40" s="447"/>
      <c r="M40" s="277">
        <f t="shared" ref="M40:M45" si="5">SUM(K40:L40)</f>
        <v>20</v>
      </c>
    </row>
    <row r="41" spans="3:19" x14ac:dyDescent="0.2">
      <c r="C41" s="259">
        <v>36</v>
      </c>
      <c r="D41" s="259"/>
      <c r="E41" s="174">
        <v>2321</v>
      </c>
      <c r="F41" s="172" t="s">
        <v>200</v>
      </c>
      <c r="G41" s="144" t="s">
        <v>0</v>
      </c>
      <c r="H41" s="144"/>
      <c r="I41" s="111"/>
      <c r="J41" s="71">
        <v>600</v>
      </c>
      <c r="K41" s="71">
        <v>600</v>
      </c>
      <c r="L41" s="442"/>
      <c r="M41" s="277">
        <f t="shared" si="5"/>
        <v>600</v>
      </c>
    </row>
    <row r="42" spans="3:19" x14ac:dyDescent="0.2">
      <c r="C42" s="259">
        <v>37</v>
      </c>
      <c r="D42" s="259"/>
      <c r="E42" s="175"/>
      <c r="F42" s="172" t="s">
        <v>214</v>
      </c>
      <c r="G42" s="111" t="s">
        <v>0</v>
      </c>
      <c r="H42" s="111"/>
      <c r="I42" s="111" t="s">
        <v>33</v>
      </c>
      <c r="J42" s="71">
        <v>600</v>
      </c>
      <c r="K42" s="71">
        <v>600</v>
      </c>
      <c r="L42" s="442"/>
      <c r="M42" s="277">
        <f t="shared" si="5"/>
        <v>600</v>
      </c>
    </row>
    <row r="43" spans="3:19" x14ac:dyDescent="0.2">
      <c r="C43" s="259">
        <v>37</v>
      </c>
      <c r="D43" s="259"/>
      <c r="E43" s="174">
        <v>2333</v>
      </c>
      <c r="F43" s="172" t="s">
        <v>201</v>
      </c>
      <c r="G43" s="111" t="s">
        <v>0</v>
      </c>
      <c r="H43" s="111"/>
      <c r="I43" s="111"/>
      <c r="J43" s="71">
        <v>400</v>
      </c>
      <c r="K43" s="71">
        <v>129</v>
      </c>
      <c r="L43" s="442"/>
      <c r="M43" s="277">
        <f t="shared" si="5"/>
        <v>129</v>
      </c>
    </row>
    <row r="44" spans="3:19" x14ac:dyDescent="0.2">
      <c r="C44" s="259">
        <v>37</v>
      </c>
      <c r="D44" s="259"/>
      <c r="E44" s="176"/>
      <c r="F44" s="172" t="s">
        <v>215</v>
      </c>
      <c r="G44" s="111"/>
      <c r="H44" s="111"/>
      <c r="I44" s="111" t="s">
        <v>33</v>
      </c>
      <c r="J44" s="71">
        <v>400</v>
      </c>
      <c r="K44" s="71">
        <v>129</v>
      </c>
      <c r="L44" s="442"/>
      <c r="M44" s="277">
        <f t="shared" si="5"/>
        <v>129</v>
      </c>
    </row>
    <row r="45" spans="3:19" x14ac:dyDescent="0.2">
      <c r="C45" s="259">
        <v>37</v>
      </c>
      <c r="D45" s="259"/>
      <c r="E45" s="174">
        <v>2341</v>
      </c>
      <c r="F45" s="171" t="s">
        <v>202</v>
      </c>
      <c r="G45" s="114" t="s">
        <v>0</v>
      </c>
      <c r="H45" s="114"/>
      <c r="I45" s="114" t="s">
        <v>33</v>
      </c>
      <c r="J45" s="122">
        <v>400</v>
      </c>
      <c r="K45" s="122">
        <v>100</v>
      </c>
      <c r="L45" s="446"/>
      <c r="M45" s="549">
        <f t="shared" si="5"/>
        <v>100</v>
      </c>
    </row>
    <row r="46" spans="3:19" x14ac:dyDescent="0.2">
      <c r="C46" s="259">
        <v>39</v>
      </c>
      <c r="D46" s="259"/>
      <c r="E46" s="714" t="s">
        <v>77</v>
      </c>
      <c r="F46" s="715"/>
      <c r="G46" s="715"/>
      <c r="H46" s="715"/>
      <c r="I46" s="716"/>
      <c r="J46" s="717">
        <f t="shared" ref="J46:L46" si="6">SUM(J47:J48)</f>
        <v>63885</v>
      </c>
      <c r="K46" s="717">
        <f t="shared" si="6"/>
        <v>66324</v>
      </c>
      <c r="L46" s="717">
        <f t="shared" si="6"/>
        <v>343</v>
      </c>
      <c r="M46" s="685">
        <f>SUM(M47:M48)</f>
        <v>66667</v>
      </c>
      <c r="N46" s="38"/>
    </row>
    <row r="47" spans="3:19" x14ac:dyDescent="0.2">
      <c r="C47" s="192">
        <v>39</v>
      </c>
      <c r="D47" s="192"/>
      <c r="E47" s="183"/>
      <c r="F47" s="191" t="s">
        <v>216</v>
      </c>
      <c r="G47" s="157"/>
      <c r="H47" s="157"/>
      <c r="I47" s="157" t="s">
        <v>78</v>
      </c>
      <c r="J47" s="158">
        <f>SUM(J50,J57,J77)</f>
        <v>220</v>
      </c>
      <c r="K47" s="158">
        <v>220</v>
      </c>
      <c r="L47" s="284"/>
      <c r="M47" s="284">
        <f>SUM(M50,M57:M58,M77)</f>
        <v>220</v>
      </c>
      <c r="N47" s="38"/>
    </row>
    <row r="48" spans="3:19" x14ac:dyDescent="0.2">
      <c r="C48" s="192">
        <v>39</v>
      </c>
      <c r="D48" s="192"/>
      <c r="E48" s="351"/>
      <c r="F48" s="188" t="s">
        <v>217</v>
      </c>
      <c r="G48" s="118"/>
      <c r="H48" s="118"/>
      <c r="I48" s="118" t="s">
        <v>78</v>
      </c>
      <c r="J48" s="89">
        <f>SUM(J51,J59,J74)</f>
        <v>63665</v>
      </c>
      <c r="K48" s="89">
        <v>66104</v>
      </c>
      <c r="L48" s="530">
        <f>SUM(L51,L59,L74)</f>
        <v>343</v>
      </c>
      <c r="M48" s="530">
        <f>SUM(M51,M59,M74)</f>
        <v>66447</v>
      </c>
      <c r="N48" s="38"/>
    </row>
    <row r="49" spans="5:14" x14ac:dyDescent="0.2">
      <c r="E49" s="174">
        <v>3111</v>
      </c>
      <c r="F49" s="145" t="s">
        <v>151</v>
      </c>
      <c r="G49" s="120"/>
      <c r="H49" s="120"/>
      <c r="I49" s="116" t="s">
        <v>78</v>
      </c>
      <c r="J49" s="527">
        <f t="shared" ref="J49:K49" si="7">SUM(J50:J51)</f>
        <v>10605</v>
      </c>
      <c r="K49" s="527">
        <f t="shared" si="7"/>
        <v>10605</v>
      </c>
      <c r="L49" s="102"/>
      <c r="M49" s="527">
        <f>SUM(M50:M51)</f>
        <v>10605</v>
      </c>
    </row>
    <row r="50" spans="5:14" x14ac:dyDescent="0.2">
      <c r="E50" s="175"/>
      <c r="F50" s="581" t="s">
        <v>218</v>
      </c>
      <c r="G50" s="582"/>
      <c r="H50" s="582"/>
      <c r="I50" s="582"/>
      <c r="J50" s="718">
        <v>70</v>
      </c>
      <c r="K50" s="718">
        <v>70</v>
      </c>
      <c r="L50" s="684"/>
      <c r="M50" s="719">
        <f t="shared" ref="M50:M55" si="8">SUM(K50:L50)</f>
        <v>70</v>
      </c>
    </row>
    <row r="51" spans="5:14" x14ac:dyDescent="0.2">
      <c r="E51" s="175"/>
      <c r="F51" s="412" t="s">
        <v>219</v>
      </c>
      <c r="G51" s="236"/>
      <c r="H51" s="236"/>
      <c r="I51" s="236"/>
      <c r="J51" s="617">
        <f t="shared" ref="J51:K51" si="9">SUM(J52:J55)</f>
        <v>10535</v>
      </c>
      <c r="K51" s="617">
        <f t="shared" si="9"/>
        <v>10535</v>
      </c>
      <c r="L51" s="102"/>
      <c r="M51" s="617">
        <f>SUM(M52:M55)</f>
        <v>10535</v>
      </c>
    </row>
    <row r="52" spans="5:14" x14ac:dyDescent="0.2">
      <c r="E52" s="176"/>
      <c r="F52" s="550" t="s">
        <v>79</v>
      </c>
      <c r="G52" s="236">
        <v>2570</v>
      </c>
      <c r="H52" s="236">
        <v>2570</v>
      </c>
      <c r="I52" s="236"/>
      <c r="J52" s="414">
        <v>3100</v>
      </c>
      <c r="K52" s="414">
        <v>3100</v>
      </c>
      <c r="L52" s="102"/>
      <c r="M52" s="617">
        <f t="shared" si="8"/>
        <v>3100</v>
      </c>
    </row>
    <row r="53" spans="5:14" x14ac:dyDescent="0.2">
      <c r="E53" s="174"/>
      <c r="F53" s="410" t="s">
        <v>80</v>
      </c>
      <c r="G53" s="157">
        <v>2670</v>
      </c>
      <c r="H53" s="157">
        <v>2670</v>
      </c>
      <c r="I53" s="157"/>
      <c r="J53" s="284">
        <v>2445</v>
      </c>
      <c r="K53" s="284">
        <v>2445</v>
      </c>
      <c r="L53" s="102"/>
      <c r="M53" s="551">
        <f t="shared" si="8"/>
        <v>2445</v>
      </c>
    </row>
    <row r="54" spans="5:14" x14ac:dyDescent="0.2">
      <c r="E54" s="175"/>
      <c r="F54" s="169" t="s">
        <v>81</v>
      </c>
      <c r="G54" s="111">
        <v>2675</v>
      </c>
      <c r="H54" s="111">
        <v>2675</v>
      </c>
      <c r="I54" s="111"/>
      <c r="J54" s="254">
        <v>1878</v>
      </c>
      <c r="K54" s="254">
        <v>1878</v>
      </c>
      <c r="L54" s="102"/>
      <c r="M54" s="277">
        <f t="shared" si="8"/>
        <v>1878</v>
      </c>
    </row>
    <row r="55" spans="5:14" x14ac:dyDescent="0.2">
      <c r="E55" s="176"/>
      <c r="F55" s="179" t="s">
        <v>82</v>
      </c>
      <c r="G55" s="118">
        <v>2680</v>
      </c>
      <c r="H55" s="118">
        <v>2680</v>
      </c>
      <c r="I55" s="118"/>
      <c r="J55" s="282">
        <v>3112</v>
      </c>
      <c r="K55" s="282">
        <v>3112</v>
      </c>
      <c r="L55" s="102"/>
      <c r="M55" s="554">
        <f t="shared" si="8"/>
        <v>3112</v>
      </c>
    </row>
    <row r="56" spans="5:14" x14ac:dyDescent="0.2">
      <c r="E56" s="175">
        <v>3113</v>
      </c>
      <c r="F56" s="177" t="s">
        <v>152</v>
      </c>
      <c r="G56" s="117"/>
      <c r="H56" s="117"/>
      <c r="I56" s="117"/>
      <c r="J56" s="454">
        <f>SUM(J57:J59)</f>
        <v>50454</v>
      </c>
      <c r="K56" s="454">
        <f>SUM(K57:K59)</f>
        <v>52893</v>
      </c>
      <c r="L56" s="454">
        <f>SUM(L57:L59)</f>
        <v>343</v>
      </c>
      <c r="M56" s="454">
        <f>SUM(M57:M59)</f>
        <v>53236</v>
      </c>
      <c r="N56" s="38"/>
    </row>
    <row r="57" spans="5:14" x14ac:dyDescent="0.2">
      <c r="E57" s="175"/>
      <c r="F57" s="172" t="s">
        <v>220</v>
      </c>
      <c r="G57" s="111"/>
      <c r="H57" s="111"/>
      <c r="I57" s="111" t="s">
        <v>78</v>
      </c>
      <c r="J57" s="71">
        <v>100</v>
      </c>
      <c r="K57" s="71">
        <v>100</v>
      </c>
      <c r="L57" s="156"/>
      <c r="M57" s="277">
        <f>SUM(K57:L57)</f>
        <v>100</v>
      </c>
    </row>
    <row r="58" spans="5:14" s="462" customFormat="1" x14ac:dyDescent="0.2">
      <c r="E58" s="175"/>
      <c r="F58" s="172" t="s">
        <v>413</v>
      </c>
      <c r="G58" s="111"/>
      <c r="H58" s="111"/>
      <c r="I58" s="144" t="s">
        <v>78</v>
      </c>
      <c r="J58" s="71"/>
      <c r="K58" s="71">
        <v>0</v>
      </c>
      <c r="L58" s="156"/>
      <c r="M58" s="277">
        <f>SUM(K58:L58)</f>
        <v>0</v>
      </c>
    </row>
    <row r="59" spans="5:14" x14ac:dyDescent="0.2">
      <c r="E59" s="175"/>
      <c r="F59" s="172" t="s">
        <v>221</v>
      </c>
      <c r="G59" s="111"/>
      <c r="H59" s="111"/>
      <c r="I59" s="111" t="s">
        <v>78</v>
      </c>
      <c r="J59" s="448">
        <f>SUM(J60:J72)</f>
        <v>50354</v>
      </c>
      <c r="K59" s="448">
        <f>SUM(K60:K72)</f>
        <v>52793</v>
      </c>
      <c r="L59" s="448">
        <f>SUM(L60:L72)</f>
        <v>343</v>
      </c>
      <c r="M59" s="448">
        <f>SUM(M60:M72)</f>
        <v>53136</v>
      </c>
      <c r="N59" s="38"/>
    </row>
    <row r="60" spans="5:14" x14ac:dyDescent="0.2">
      <c r="E60" s="175"/>
      <c r="F60" s="169" t="s">
        <v>83</v>
      </c>
      <c r="G60" s="111">
        <v>2560</v>
      </c>
      <c r="H60" s="111">
        <v>2560</v>
      </c>
      <c r="I60" s="111"/>
      <c r="J60" s="254">
        <v>6500</v>
      </c>
      <c r="K60" s="254">
        <v>6500</v>
      </c>
      <c r="L60" s="102"/>
      <c r="M60" s="277">
        <f t="shared" ref="M60:M70" si="10">SUM(K60:L60)</f>
        <v>6500</v>
      </c>
    </row>
    <row r="61" spans="5:14" x14ac:dyDescent="0.2">
      <c r="E61" s="175"/>
      <c r="F61" s="172" t="s">
        <v>295</v>
      </c>
      <c r="G61" s="111">
        <v>2610</v>
      </c>
      <c r="H61" s="111">
        <v>2610</v>
      </c>
      <c r="I61" s="69"/>
      <c r="J61" s="254">
        <v>4000</v>
      </c>
      <c r="K61" s="254">
        <v>4000</v>
      </c>
      <c r="L61" s="102"/>
      <c r="M61" s="277">
        <f t="shared" si="10"/>
        <v>4000</v>
      </c>
    </row>
    <row r="62" spans="5:14" x14ac:dyDescent="0.2">
      <c r="E62" s="175"/>
      <c r="F62" s="169" t="s">
        <v>84</v>
      </c>
      <c r="G62" s="111">
        <v>2615</v>
      </c>
      <c r="H62" s="111">
        <v>2615</v>
      </c>
      <c r="I62" s="69"/>
      <c r="J62" s="254">
        <v>3000</v>
      </c>
      <c r="K62" s="254">
        <v>3012</v>
      </c>
      <c r="L62" s="102"/>
      <c r="M62" s="277">
        <f t="shared" si="10"/>
        <v>3012</v>
      </c>
    </row>
    <row r="63" spans="5:14" x14ac:dyDescent="0.2">
      <c r="E63" s="175"/>
      <c r="F63" s="169" t="s">
        <v>85</v>
      </c>
      <c r="G63" s="111">
        <v>2620</v>
      </c>
      <c r="H63" s="111">
        <v>2620</v>
      </c>
      <c r="I63" s="69"/>
      <c r="J63" s="254">
        <v>5163</v>
      </c>
      <c r="K63" s="254">
        <v>5198</v>
      </c>
      <c r="L63" s="102">
        <v>16</v>
      </c>
      <c r="M63" s="277">
        <f t="shared" si="10"/>
        <v>5214</v>
      </c>
    </row>
    <row r="64" spans="5:14" x14ac:dyDescent="0.2">
      <c r="E64" s="175"/>
      <c r="F64" s="169" t="s">
        <v>86</v>
      </c>
      <c r="G64" s="111">
        <v>2630</v>
      </c>
      <c r="H64" s="111">
        <v>2630</v>
      </c>
      <c r="I64" s="69"/>
      <c r="J64" s="283">
        <v>5000</v>
      </c>
      <c r="K64" s="283">
        <v>5399</v>
      </c>
      <c r="L64" s="102"/>
      <c r="M64" s="277">
        <f t="shared" si="10"/>
        <v>5399</v>
      </c>
    </row>
    <row r="65" spans="1:16" x14ac:dyDescent="0.2">
      <c r="E65" s="175"/>
      <c r="F65" s="169" t="s">
        <v>87</v>
      </c>
      <c r="G65" s="111">
        <v>2635</v>
      </c>
      <c r="H65" s="111">
        <v>2635</v>
      </c>
      <c r="I65" s="69"/>
      <c r="J65" s="254">
        <v>3792</v>
      </c>
      <c r="K65" s="254">
        <v>3792</v>
      </c>
      <c r="L65" s="102"/>
      <c r="M65" s="277">
        <f t="shared" si="10"/>
        <v>3792</v>
      </c>
    </row>
    <row r="66" spans="1:16" x14ac:dyDescent="0.2">
      <c r="E66" s="175"/>
      <c r="F66" s="169" t="s">
        <v>88</v>
      </c>
      <c r="G66" s="111">
        <v>2640</v>
      </c>
      <c r="H66" s="111">
        <v>2640</v>
      </c>
      <c r="I66" s="69"/>
      <c r="J66" s="254">
        <v>3387</v>
      </c>
      <c r="K66" s="254">
        <v>3387</v>
      </c>
      <c r="L66" s="102"/>
      <c r="M66" s="277">
        <f t="shared" si="10"/>
        <v>3387</v>
      </c>
    </row>
    <row r="67" spans="1:16" x14ac:dyDescent="0.2">
      <c r="D67" s="753"/>
      <c r="E67" s="175"/>
      <c r="F67" s="169" t="s">
        <v>89</v>
      </c>
      <c r="G67" s="111">
        <v>2645</v>
      </c>
      <c r="H67" s="111">
        <v>2645</v>
      </c>
      <c r="I67" s="69"/>
      <c r="J67" s="254">
        <v>4812</v>
      </c>
      <c r="K67" s="254">
        <v>4812</v>
      </c>
      <c r="L67" s="102"/>
      <c r="M67" s="277">
        <f t="shared" si="10"/>
        <v>4812</v>
      </c>
    </row>
    <row r="68" spans="1:16" x14ac:dyDescent="0.2">
      <c r="B68" s="196"/>
      <c r="C68" s="256"/>
      <c r="D68" s="753"/>
      <c r="E68" s="175"/>
      <c r="F68" s="169" t="s">
        <v>90</v>
      </c>
      <c r="G68" s="111">
        <v>2650</v>
      </c>
      <c r="H68" s="111">
        <v>2650</v>
      </c>
      <c r="I68" s="69"/>
      <c r="J68" s="254">
        <v>4500</v>
      </c>
      <c r="K68" s="254">
        <v>6200</v>
      </c>
      <c r="L68" s="102">
        <v>12</v>
      </c>
      <c r="M68" s="277">
        <f t="shared" si="10"/>
        <v>6212</v>
      </c>
    </row>
    <row r="69" spans="1:16" ht="12.75" customHeight="1" x14ac:dyDescent="0.2">
      <c r="A69" s="755"/>
      <c r="B69" s="196"/>
      <c r="C69" s="256"/>
      <c r="D69" s="210"/>
      <c r="E69" s="189"/>
      <c r="F69" s="169" t="s">
        <v>91</v>
      </c>
      <c r="G69" s="111">
        <v>2655</v>
      </c>
      <c r="H69" s="111">
        <v>2655</v>
      </c>
      <c r="I69" s="69"/>
      <c r="J69" s="254">
        <v>5600</v>
      </c>
      <c r="K69" s="254">
        <v>5893</v>
      </c>
      <c r="L69" s="102">
        <v>10</v>
      </c>
      <c r="M69" s="277">
        <f t="shared" si="10"/>
        <v>5903</v>
      </c>
    </row>
    <row r="70" spans="1:16" x14ac:dyDescent="0.2">
      <c r="A70" s="755"/>
      <c r="E70" s="189"/>
      <c r="F70" s="179" t="s">
        <v>92</v>
      </c>
      <c r="G70" s="118">
        <v>2660</v>
      </c>
      <c r="H70" s="118">
        <v>2660</v>
      </c>
      <c r="I70" s="88"/>
      <c r="J70" s="282">
        <v>4600</v>
      </c>
      <c r="K70" s="282">
        <v>4600</v>
      </c>
      <c r="L70" s="102"/>
      <c r="M70" s="277">
        <f t="shared" si="10"/>
        <v>4600</v>
      </c>
    </row>
    <row r="71" spans="1:16" s="667" customFormat="1" x14ac:dyDescent="0.2">
      <c r="A71" s="666"/>
      <c r="E71" s="189"/>
      <c r="F71" s="171" t="s">
        <v>514</v>
      </c>
      <c r="G71" s="114"/>
      <c r="H71" s="114"/>
      <c r="I71" s="392"/>
      <c r="J71" s="445"/>
      <c r="K71" s="445"/>
      <c r="L71" s="102">
        <v>185</v>
      </c>
      <c r="M71" s="277">
        <f t="shared" ref="M71:M72" si="11">SUM(K71:L71)</f>
        <v>185</v>
      </c>
    </row>
    <row r="72" spans="1:16" s="667" customFormat="1" x14ac:dyDescent="0.2">
      <c r="A72" s="666"/>
      <c r="E72" s="189"/>
      <c r="F72" s="171" t="s">
        <v>515</v>
      </c>
      <c r="G72" s="114"/>
      <c r="H72" s="114"/>
      <c r="I72" s="392"/>
      <c r="J72" s="445"/>
      <c r="K72" s="445"/>
      <c r="L72" s="102">
        <v>120</v>
      </c>
      <c r="M72" s="277">
        <f t="shared" si="11"/>
        <v>120</v>
      </c>
    </row>
    <row r="73" spans="1:16" x14ac:dyDescent="0.2">
      <c r="E73" s="174">
        <v>3141</v>
      </c>
      <c r="F73" s="172" t="s">
        <v>153</v>
      </c>
      <c r="G73" s="111"/>
      <c r="H73" s="111"/>
      <c r="I73" s="111" t="s">
        <v>78</v>
      </c>
      <c r="J73" s="70">
        <f>SUM(J74)</f>
        <v>2776</v>
      </c>
      <c r="K73" s="70">
        <v>2776</v>
      </c>
      <c r="L73" s="102"/>
      <c r="M73" s="277">
        <f t="shared" ref="M73:M78" si="12">SUM(K73:L73)</f>
        <v>2776</v>
      </c>
    </row>
    <row r="74" spans="1:16" x14ac:dyDescent="0.2">
      <c r="E74" s="175"/>
      <c r="F74" s="172" t="s">
        <v>222</v>
      </c>
      <c r="G74" s="111"/>
      <c r="H74" s="111"/>
      <c r="I74" s="111"/>
      <c r="J74" s="277">
        <f t="shared" ref="J74:K74" si="13">SUM(J75:J76)</f>
        <v>2776</v>
      </c>
      <c r="K74" s="277">
        <f t="shared" si="13"/>
        <v>2776</v>
      </c>
      <c r="L74" s="102"/>
      <c r="M74" s="277">
        <f>SUM(M75:M76)</f>
        <v>2776</v>
      </c>
    </row>
    <row r="75" spans="1:16" x14ac:dyDescent="0.2">
      <c r="E75" s="175"/>
      <c r="F75" s="169" t="s">
        <v>93</v>
      </c>
      <c r="G75" s="111">
        <v>2550</v>
      </c>
      <c r="H75" s="111">
        <v>2550</v>
      </c>
      <c r="I75" s="111"/>
      <c r="J75" s="70">
        <v>1131</v>
      </c>
      <c r="K75" s="70">
        <v>1131</v>
      </c>
      <c r="L75" s="102"/>
      <c r="M75" s="277">
        <f t="shared" si="12"/>
        <v>1131</v>
      </c>
    </row>
    <row r="76" spans="1:16" x14ac:dyDescent="0.2">
      <c r="E76" s="176"/>
      <c r="F76" s="169" t="s">
        <v>94</v>
      </c>
      <c r="G76" s="111">
        <v>2600</v>
      </c>
      <c r="H76" s="111">
        <v>2600</v>
      </c>
      <c r="I76" s="111"/>
      <c r="J76" s="70">
        <v>1645</v>
      </c>
      <c r="K76" s="70">
        <v>1645</v>
      </c>
      <c r="L76" s="102"/>
      <c r="M76" s="277">
        <f t="shared" si="12"/>
        <v>1645</v>
      </c>
    </row>
    <row r="77" spans="1:16" x14ac:dyDescent="0.2">
      <c r="E77" s="174">
        <v>3299</v>
      </c>
      <c r="F77" s="172" t="s">
        <v>154</v>
      </c>
      <c r="G77" s="111"/>
      <c r="H77" s="111"/>
      <c r="I77" s="111" t="s">
        <v>78</v>
      </c>
      <c r="J77" s="71">
        <v>50</v>
      </c>
      <c r="K77" s="71">
        <v>50</v>
      </c>
      <c r="L77" s="156"/>
      <c r="M77" s="277">
        <f t="shared" si="12"/>
        <v>50</v>
      </c>
    </row>
    <row r="78" spans="1:16" x14ac:dyDescent="0.2">
      <c r="E78" s="176"/>
      <c r="F78" s="172" t="s">
        <v>223</v>
      </c>
      <c r="G78" s="111" t="s">
        <v>0</v>
      </c>
      <c r="H78" s="111"/>
      <c r="I78" s="111"/>
      <c r="J78" s="122">
        <v>50</v>
      </c>
      <c r="K78" s="122">
        <v>50</v>
      </c>
      <c r="L78" s="156"/>
      <c r="M78" s="277">
        <f t="shared" si="12"/>
        <v>50</v>
      </c>
    </row>
    <row r="79" spans="1:16" x14ac:dyDescent="0.2">
      <c r="E79" s="294" t="s">
        <v>95</v>
      </c>
      <c r="F79" s="112"/>
      <c r="G79" s="107"/>
      <c r="H79" s="107"/>
      <c r="I79" s="107"/>
      <c r="J79" s="552">
        <f>SUM(J80,J82,J84,J92,J95)</f>
        <v>36340</v>
      </c>
      <c r="K79" s="552">
        <f>SUM(K80,K82,K84,K92,K95)</f>
        <v>39823</v>
      </c>
      <c r="L79" s="552">
        <f>SUM(L80,L82,L84,L92,L95)</f>
        <v>60</v>
      </c>
      <c r="M79" s="552">
        <f>SUM(M80,M82,M84,M92,M95)</f>
        <v>39883</v>
      </c>
      <c r="N79" s="38"/>
    </row>
    <row r="80" spans="1:16" x14ac:dyDescent="0.2">
      <c r="E80" s="174">
        <v>3311</v>
      </c>
      <c r="F80" s="178" t="s">
        <v>155</v>
      </c>
      <c r="G80" s="111"/>
      <c r="H80" s="111"/>
      <c r="I80" s="111"/>
      <c r="J80" s="70">
        <v>8800</v>
      </c>
      <c r="K80" s="70">
        <v>9250</v>
      </c>
      <c r="L80" s="444"/>
      <c r="M80" s="277">
        <f>SUM(K80:L80)</f>
        <v>9250</v>
      </c>
      <c r="P80" s="38"/>
    </row>
    <row r="81" spans="5:14" x14ac:dyDescent="0.2">
      <c r="E81" s="175"/>
      <c r="F81" s="172" t="s">
        <v>224</v>
      </c>
      <c r="G81" s="111">
        <v>2530</v>
      </c>
      <c r="H81" s="111">
        <v>2530</v>
      </c>
      <c r="I81" s="111" t="s">
        <v>78</v>
      </c>
      <c r="J81" s="70">
        <v>8800</v>
      </c>
      <c r="K81" s="70">
        <v>9250</v>
      </c>
      <c r="L81" s="445"/>
      <c r="M81" s="277">
        <f>SUM(K81:L81)</f>
        <v>9250</v>
      </c>
    </row>
    <row r="82" spans="5:14" x14ac:dyDescent="0.2">
      <c r="E82" s="174">
        <v>3314</v>
      </c>
      <c r="F82" s="171" t="s">
        <v>156</v>
      </c>
      <c r="G82" s="114"/>
      <c r="H82" s="114"/>
      <c r="I82" s="114" t="s">
        <v>78</v>
      </c>
      <c r="J82" s="75">
        <v>14500</v>
      </c>
      <c r="K82" s="75">
        <v>16347</v>
      </c>
      <c r="L82" s="102"/>
      <c r="M82" s="448">
        <f>SUM(K82:L82)</f>
        <v>16347</v>
      </c>
    </row>
    <row r="83" spans="5:14" x14ac:dyDescent="0.2">
      <c r="E83" s="175"/>
      <c r="F83" s="155" t="s">
        <v>225</v>
      </c>
      <c r="G83" s="116">
        <v>2525</v>
      </c>
      <c r="H83" s="116">
        <v>2525</v>
      </c>
      <c r="I83" s="237" t="s">
        <v>78</v>
      </c>
      <c r="J83" s="102">
        <v>14500</v>
      </c>
      <c r="K83" s="102">
        <v>16347</v>
      </c>
      <c r="L83" s="102"/>
      <c r="M83" s="448">
        <f>SUM(K83:L83)</f>
        <v>16347</v>
      </c>
    </row>
    <row r="84" spans="5:14" x14ac:dyDescent="0.2">
      <c r="E84" s="174">
        <v>3319</v>
      </c>
      <c r="F84" s="177" t="s">
        <v>157</v>
      </c>
      <c r="G84" s="117"/>
      <c r="H84" s="117"/>
      <c r="I84" s="117" t="s">
        <v>78</v>
      </c>
      <c r="J84" s="77">
        <f>SUM(J85,J88:J91)</f>
        <v>2640</v>
      </c>
      <c r="K84" s="77">
        <v>2960</v>
      </c>
      <c r="L84" s="448">
        <f>SUM(L85,L88:L91)</f>
        <v>60</v>
      </c>
      <c r="M84" s="448">
        <f>SUM(M85,M88:M91)</f>
        <v>3020</v>
      </c>
      <c r="N84" s="38"/>
    </row>
    <row r="85" spans="5:14" x14ac:dyDescent="0.2">
      <c r="E85" s="175"/>
      <c r="F85" s="172" t="s">
        <v>226</v>
      </c>
      <c r="G85" s="111">
        <v>5221</v>
      </c>
      <c r="H85" s="144">
        <v>5221</v>
      </c>
      <c r="I85" s="111"/>
      <c r="J85" s="70">
        <f>SUM(J86:J87)</f>
        <v>1650</v>
      </c>
      <c r="K85" s="70">
        <v>1870</v>
      </c>
      <c r="L85" s="448">
        <f>SUM(L86:L87)</f>
        <v>-20</v>
      </c>
      <c r="M85" s="448">
        <f>SUM(M86:M87)</f>
        <v>1850</v>
      </c>
      <c r="N85" s="38"/>
    </row>
    <row r="86" spans="5:14" x14ac:dyDescent="0.2">
      <c r="E86" s="173"/>
      <c r="F86" s="169" t="s">
        <v>138</v>
      </c>
      <c r="G86" s="111">
        <v>5221</v>
      </c>
      <c r="H86" s="111">
        <v>5221</v>
      </c>
      <c r="I86" s="111"/>
      <c r="J86" s="70">
        <v>500</v>
      </c>
      <c r="K86" s="70">
        <v>500</v>
      </c>
      <c r="L86" s="102"/>
      <c r="M86" s="277">
        <f t="shared" ref="M86:M91" si="14">SUM(K86:L86)</f>
        <v>500</v>
      </c>
    </row>
    <row r="87" spans="5:14" x14ac:dyDescent="0.2">
      <c r="E87" s="173"/>
      <c r="F87" s="169" t="s">
        <v>96</v>
      </c>
      <c r="G87" s="111">
        <v>5221</v>
      </c>
      <c r="H87" s="111">
        <v>5221</v>
      </c>
      <c r="I87" s="111"/>
      <c r="J87" s="70">
        <v>1150</v>
      </c>
      <c r="K87" s="70">
        <v>1370</v>
      </c>
      <c r="L87" s="102">
        <v>-20</v>
      </c>
      <c r="M87" s="277">
        <f t="shared" si="14"/>
        <v>1350</v>
      </c>
    </row>
    <row r="88" spans="5:14" x14ac:dyDescent="0.2">
      <c r="E88" s="173"/>
      <c r="F88" s="172" t="s">
        <v>227</v>
      </c>
      <c r="G88" s="111">
        <v>5223</v>
      </c>
      <c r="H88" s="111">
        <v>5223</v>
      </c>
      <c r="I88" s="111"/>
      <c r="J88" s="276">
        <v>90</v>
      </c>
      <c r="K88" s="276">
        <v>90</v>
      </c>
      <c r="L88" s="156"/>
      <c r="M88" s="277">
        <f t="shared" si="14"/>
        <v>90</v>
      </c>
    </row>
    <row r="89" spans="5:14" x14ac:dyDescent="0.2">
      <c r="E89" s="173"/>
      <c r="F89" s="171" t="s">
        <v>228</v>
      </c>
      <c r="G89" s="114">
        <v>5225</v>
      </c>
      <c r="H89" s="114">
        <v>5225</v>
      </c>
      <c r="I89" s="114"/>
      <c r="J89" s="278">
        <v>700</v>
      </c>
      <c r="K89" s="278">
        <v>700</v>
      </c>
      <c r="L89" s="102">
        <v>80</v>
      </c>
      <c r="M89" s="277">
        <f t="shared" si="14"/>
        <v>780</v>
      </c>
    </row>
    <row r="90" spans="5:14" x14ac:dyDescent="0.2">
      <c r="E90" s="173"/>
      <c r="F90" s="191" t="s">
        <v>277</v>
      </c>
      <c r="G90" s="157">
        <v>2500</v>
      </c>
      <c r="H90" s="157">
        <v>2501</v>
      </c>
      <c r="I90" s="157" t="s">
        <v>78</v>
      </c>
      <c r="J90" s="284">
        <v>150</v>
      </c>
      <c r="K90" s="284">
        <v>250</v>
      </c>
      <c r="L90" s="102"/>
      <c r="M90" s="277">
        <f t="shared" si="14"/>
        <v>250</v>
      </c>
    </row>
    <row r="91" spans="5:14" x14ac:dyDescent="0.2">
      <c r="E91" s="173"/>
      <c r="F91" s="171" t="s">
        <v>229</v>
      </c>
      <c r="G91" s="114">
        <v>5219</v>
      </c>
      <c r="H91" s="114">
        <v>5219</v>
      </c>
      <c r="I91" s="114"/>
      <c r="J91" s="278">
        <v>50</v>
      </c>
      <c r="K91" s="278">
        <v>50</v>
      </c>
      <c r="L91" s="548"/>
      <c r="M91" s="549">
        <f t="shared" si="14"/>
        <v>50</v>
      </c>
    </row>
    <row r="92" spans="5:14" x14ac:dyDescent="0.2">
      <c r="E92" s="174">
        <v>3321</v>
      </c>
      <c r="F92" s="228" t="s">
        <v>158</v>
      </c>
      <c r="G92" s="421"/>
      <c r="H92" s="421"/>
      <c r="I92" s="701" t="s">
        <v>78</v>
      </c>
      <c r="J92" s="702">
        <v>9300</v>
      </c>
      <c r="K92" s="702">
        <v>10916</v>
      </c>
      <c r="L92" s="559"/>
      <c r="M92" s="559">
        <f>SUM(M93)</f>
        <v>10916</v>
      </c>
      <c r="N92" s="38"/>
    </row>
    <row r="93" spans="5:14" x14ac:dyDescent="0.2">
      <c r="E93" s="175"/>
      <c r="F93" s="155" t="s">
        <v>230</v>
      </c>
      <c r="G93" s="116">
        <v>2520</v>
      </c>
      <c r="H93" s="116">
        <v>2520</v>
      </c>
      <c r="I93" s="116"/>
      <c r="J93" s="102">
        <v>9300</v>
      </c>
      <c r="K93" s="102">
        <v>10916</v>
      </c>
      <c r="L93" s="102"/>
      <c r="M93" s="277">
        <f>SUM(K93:L93)</f>
        <v>10916</v>
      </c>
    </row>
    <row r="94" spans="5:14" s="462" customFormat="1" x14ac:dyDescent="0.2">
      <c r="E94" s="176"/>
      <c r="F94" s="155" t="s">
        <v>449</v>
      </c>
      <c r="G94" s="116"/>
      <c r="H94" s="116">
        <v>2520</v>
      </c>
      <c r="I94" s="116"/>
      <c r="J94" s="102"/>
      <c r="K94" s="102">
        <v>1616</v>
      </c>
      <c r="L94" s="102"/>
      <c r="M94" s="554">
        <f>SUM(K94:L94)</f>
        <v>1616</v>
      </c>
    </row>
    <row r="95" spans="5:14" x14ac:dyDescent="0.2">
      <c r="E95" s="174">
        <v>3322</v>
      </c>
      <c r="F95" s="155" t="s">
        <v>159</v>
      </c>
      <c r="G95" s="116"/>
      <c r="H95" s="116"/>
      <c r="I95" s="677"/>
      <c r="J95" s="102">
        <v>1100</v>
      </c>
      <c r="K95" s="102">
        <v>350</v>
      </c>
      <c r="L95" s="102"/>
      <c r="M95" s="551">
        <f>SUM(K95:L95)</f>
        <v>350</v>
      </c>
    </row>
    <row r="96" spans="5:14" x14ac:dyDescent="0.2">
      <c r="E96" s="176"/>
      <c r="F96" s="155" t="s">
        <v>97</v>
      </c>
      <c r="G96" s="116" t="s">
        <v>0</v>
      </c>
      <c r="H96" s="116"/>
      <c r="I96" s="678" t="s">
        <v>78</v>
      </c>
      <c r="J96" s="679">
        <v>1100</v>
      </c>
      <c r="K96" s="679">
        <v>350</v>
      </c>
      <c r="L96" s="102"/>
      <c r="M96" s="554">
        <f>SUM(K96:L96)</f>
        <v>350</v>
      </c>
    </row>
    <row r="97" spans="1:15" x14ac:dyDescent="0.2">
      <c r="E97" s="396" t="s">
        <v>98</v>
      </c>
      <c r="F97" s="680"/>
      <c r="G97" s="398"/>
      <c r="H97" s="681"/>
      <c r="I97" s="681"/>
      <c r="J97" s="682">
        <f>SUM(J98,J106,J114,J116)</f>
        <v>39210</v>
      </c>
      <c r="K97" s="682">
        <f>SUM(K98,K106,K114,K116)</f>
        <v>39928</v>
      </c>
      <c r="L97" s="682">
        <f>SUM(L98,L106,L114,L116)</f>
        <v>70</v>
      </c>
      <c r="M97" s="682">
        <f>SUM(M98,M106,M114,M116)</f>
        <v>39998</v>
      </c>
      <c r="N97" s="38"/>
      <c r="O97" s="38"/>
    </row>
    <row r="98" spans="1:15" x14ac:dyDescent="0.2">
      <c r="E98" s="174">
        <v>3412</v>
      </c>
      <c r="F98" s="618" t="s">
        <v>160</v>
      </c>
      <c r="G98" s="619"/>
      <c r="H98" s="619"/>
      <c r="I98" s="619"/>
      <c r="J98" s="533">
        <f>SUM(J99:J105)</f>
        <v>27250</v>
      </c>
      <c r="K98" s="533">
        <v>27748</v>
      </c>
      <c r="L98" s="102"/>
      <c r="M98" s="617">
        <f>SUM(M99:M105)</f>
        <v>27748</v>
      </c>
    </row>
    <row r="99" spans="1:15" x14ac:dyDescent="0.2">
      <c r="E99" s="175"/>
      <c r="F99" s="412" t="s">
        <v>231</v>
      </c>
      <c r="G99" s="236">
        <v>2590</v>
      </c>
      <c r="H99" s="236">
        <v>2590</v>
      </c>
      <c r="I99" s="236" t="s">
        <v>78</v>
      </c>
      <c r="J99" s="414">
        <v>13250</v>
      </c>
      <c r="K99" s="414">
        <v>13736</v>
      </c>
      <c r="L99" s="102"/>
      <c r="M99" s="617">
        <f t="shared" ref="M99:M105" si="15">SUM(K99:L99)</f>
        <v>13736</v>
      </c>
    </row>
    <row r="100" spans="1:15" x14ac:dyDescent="0.2">
      <c r="E100" s="175"/>
      <c r="F100" s="412" t="s">
        <v>232</v>
      </c>
      <c r="G100" s="236">
        <v>3545</v>
      </c>
      <c r="H100" s="236">
        <v>3545</v>
      </c>
      <c r="I100" s="236" t="s">
        <v>78</v>
      </c>
      <c r="J100" s="414">
        <v>6500</v>
      </c>
      <c r="K100" s="414">
        <v>6500</v>
      </c>
      <c r="L100" s="102"/>
      <c r="M100" s="617">
        <f t="shared" si="15"/>
        <v>6500</v>
      </c>
    </row>
    <row r="101" spans="1:15" x14ac:dyDescent="0.2">
      <c r="E101" s="175"/>
      <c r="F101" s="191" t="s">
        <v>311</v>
      </c>
      <c r="G101" s="157" t="s">
        <v>0</v>
      </c>
      <c r="H101" s="157"/>
      <c r="I101" s="157" t="s">
        <v>78</v>
      </c>
      <c r="J101" s="284">
        <v>100</v>
      </c>
      <c r="K101" s="284">
        <v>100</v>
      </c>
      <c r="L101" s="102"/>
      <c r="M101" s="551">
        <f t="shared" si="15"/>
        <v>100</v>
      </c>
    </row>
    <row r="102" spans="1:15" x14ac:dyDescent="0.2">
      <c r="E102" s="175"/>
      <c r="F102" s="172" t="s">
        <v>272</v>
      </c>
      <c r="G102" s="111">
        <v>5105</v>
      </c>
      <c r="H102" s="111">
        <v>5105</v>
      </c>
      <c r="I102" s="111" t="s">
        <v>33</v>
      </c>
      <c r="J102" s="276">
        <v>900</v>
      </c>
      <c r="K102" s="276">
        <v>900</v>
      </c>
      <c r="L102" s="156"/>
      <c r="M102" s="277">
        <f t="shared" si="15"/>
        <v>900</v>
      </c>
    </row>
    <row r="103" spans="1:15" x14ac:dyDescent="0.2">
      <c r="D103" s="753"/>
      <c r="E103" s="176"/>
      <c r="F103" s="188" t="s">
        <v>233</v>
      </c>
      <c r="G103" s="118"/>
      <c r="H103" s="118">
        <v>5207</v>
      </c>
      <c r="I103" s="118" t="s">
        <v>78</v>
      </c>
      <c r="J103" s="282">
        <v>1900</v>
      </c>
      <c r="K103" s="282">
        <v>1900</v>
      </c>
      <c r="L103" s="102"/>
      <c r="M103" s="554">
        <f t="shared" si="15"/>
        <v>1900</v>
      </c>
    </row>
    <row r="104" spans="1:15" x14ac:dyDescent="0.2">
      <c r="D104" s="753"/>
      <c r="E104" s="174"/>
      <c r="F104" s="412" t="s">
        <v>273</v>
      </c>
      <c r="G104" s="722" t="s">
        <v>99</v>
      </c>
      <c r="H104" s="532" t="s">
        <v>369</v>
      </c>
      <c r="I104" s="236" t="s">
        <v>33</v>
      </c>
      <c r="J104" s="414">
        <v>4500</v>
      </c>
      <c r="K104" s="414">
        <v>4512</v>
      </c>
      <c r="L104" s="102"/>
      <c r="M104" s="551">
        <f t="shared" si="15"/>
        <v>4512</v>
      </c>
    </row>
    <row r="105" spans="1:15" x14ac:dyDescent="0.2">
      <c r="B105" s="207"/>
      <c r="C105" s="256"/>
      <c r="D105" s="210"/>
      <c r="E105" s="176"/>
      <c r="F105" s="412" t="s">
        <v>234</v>
      </c>
      <c r="G105" s="236">
        <v>3548</v>
      </c>
      <c r="H105" s="413">
        <v>3548</v>
      </c>
      <c r="I105" s="413" t="s">
        <v>33</v>
      </c>
      <c r="J105" s="414">
        <v>100</v>
      </c>
      <c r="K105" s="414">
        <v>100</v>
      </c>
      <c r="L105" s="102"/>
      <c r="M105" s="554">
        <f t="shared" si="15"/>
        <v>100</v>
      </c>
    </row>
    <row r="106" spans="1:15" x14ac:dyDescent="0.2">
      <c r="E106" s="175">
        <v>3419</v>
      </c>
      <c r="F106" s="177" t="s">
        <v>161</v>
      </c>
      <c r="G106" s="117"/>
      <c r="H106" s="117"/>
      <c r="I106" s="117" t="s">
        <v>78</v>
      </c>
      <c r="J106" s="77">
        <f>SUM(J107:J108)</f>
        <v>7040</v>
      </c>
      <c r="K106" s="77">
        <v>7260</v>
      </c>
      <c r="L106" s="77"/>
      <c r="M106" s="636">
        <f>SUM(M107:M108)</f>
        <v>7260</v>
      </c>
      <c r="N106" s="38"/>
    </row>
    <row r="107" spans="1:15" x14ac:dyDescent="0.2">
      <c r="A107" s="755"/>
      <c r="E107" s="189"/>
      <c r="F107" s="172" t="s">
        <v>235</v>
      </c>
      <c r="G107" s="111">
        <v>5205</v>
      </c>
      <c r="H107" s="111">
        <v>5205</v>
      </c>
      <c r="I107" s="69"/>
      <c r="J107" s="76">
        <v>3500</v>
      </c>
      <c r="K107" s="76">
        <v>3720</v>
      </c>
      <c r="L107" s="346"/>
      <c r="M107" s="277">
        <f>SUM(K107:L107)</f>
        <v>3720</v>
      </c>
    </row>
    <row r="108" spans="1:15" x14ac:dyDescent="0.2">
      <c r="A108" s="755"/>
      <c r="B108" s="194"/>
      <c r="C108" s="255"/>
      <c r="D108" s="264"/>
      <c r="E108" s="189"/>
      <c r="F108" s="172" t="s">
        <v>296</v>
      </c>
      <c r="G108" s="111">
        <v>5207</v>
      </c>
      <c r="H108" s="111">
        <v>5207</v>
      </c>
      <c r="I108" s="69"/>
      <c r="J108" s="74">
        <f>SUM(J110:J113)</f>
        <v>3540</v>
      </c>
      <c r="K108" s="74">
        <v>3540</v>
      </c>
      <c r="L108" s="346"/>
      <c r="M108" s="277">
        <f>SUM(K108:L108)</f>
        <v>3540</v>
      </c>
    </row>
    <row r="109" spans="1:15" x14ac:dyDescent="0.2">
      <c r="E109" s="175"/>
      <c r="F109" s="172" t="s">
        <v>297</v>
      </c>
      <c r="G109" s="69"/>
      <c r="H109" s="69"/>
      <c r="I109" s="69"/>
      <c r="J109" s="74"/>
      <c r="K109" s="74"/>
      <c r="L109" s="346"/>
      <c r="M109" s="277"/>
    </row>
    <row r="110" spans="1:15" x14ac:dyDescent="0.2">
      <c r="E110" s="175"/>
      <c r="F110" s="172" t="s">
        <v>298</v>
      </c>
      <c r="G110" s="69"/>
      <c r="H110" s="69"/>
      <c r="I110" s="69"/>
      <c r="J110" s="280">
        <v>2600</v>
      </c>
      <c r="K110" s="280">
        <v>2600</v>
      </c>
      <c r="L110" s="346"/>
      <c r="M110" s="277">
        <f t="shared" ref="M110:M116" si="16">SUM(K110:L110)</f>
        <v>2600</v>
      </c>
    </row>
    <row r="111" spans="1:15" x14ac:dyDescent="0.2">
      <c r="E111" s="175"/>
      <c r="F111" s="172" t="s">
        <v>299</v>
      </c>
      <c r="G111" s="69"/>
      <c r="H111" s="69"/>
      <c r="I111" s="69"/>
      <c r="J111" s="280">
        <v>350</v>
      </c>
      <c r="K111" s="280">
        <v>350</v>
      </c>
      <c r="L111" s="346"/>
      <c r="M111" s="277">
        <f t="shared" si="16"/>
        <v>350</v>
      </c>
    </row>
    <row r="112" spans="1:15" x14ac:dyDescent="0.2">
      <c r="E112" s="175"/>
      <c r="F112" s="172" t="s">
        <v>300</v>
      </c>
      <c r="G112" s="69"/>
      <c r="H112" s="69"/>
      <c r="I112" s="69"/>
      <c r="J112" s="280">
        <v>350</v>
      </c>
      <c r="K112" s="280">
        <v>350</v>
      </c>
      <c r="L112" s="346"/>
      <c r="M112" s="277">
        <f t="shared" si="16"/>
        <v>350</v>
      </c>
    </row>
    <row r="113" spans="5:14" x14ac:dyDescent="0.2">
      <c r="E113" s="175"/>
      <c r="F113" s="172" t="s">
        <v>301</v>
      </c>
      <c r="G113" s="111"/>
      <c r="H113" s="111"/>
      <c r="I113" s="69"/>
      <c r="J113" s="277">
        <v>240</v>
      </c>
      <c r="K113" s="277">
        <v>240</v>
      </c>
      <c r="L113" s="151"/>
      <c r="M113" s="277">
        <f t="shared" si="16"/>
        <v>240</v>
      </c>
    </row>
    <row r="114" spans="5:14" x14ac:dyDescent="0.2">
      <c r="E114" s="174">
        <v>3421</v>
      </c>
      <c r="F114" s="172" t="s">
        <v>162</v>
      </c>
      <c r="G114" s="111"/>
      <c r="H114" s="111"/>
      <c r="I114" s="69"/>
      <c r="J114" s="74">
        <v>4800</v>
      </c>
      <c r="K114" s="74">
        <v>4800</v>
      </c>
      <c r="L114" s="346">
        <v>70</v>
      </c>
      <c r="M114" s="277">
        <f t="shared" si="16"/>
        <v>4870</v>
      </c>
    </row>
    <row r="115" spans="5:14" x14ac:dyDescent="0.2">
      <c r="E115" s="176"/>
      <c r="F115" s="172" t="s">
        <v>236</v>
      </c>
      <c r="G115" s="111">
        <v>2580</v>
      </c>
      <c r="H115" s="111"/>
      <c r="I115" s="111" t="s">
        <v>78</v>
      </c>
      <c r="J115" s="70">
        <v>4800</v>
      </c>
      <c r="K115" s="70">
        <v>4800</v>
      </c>
      <c r="L115" s="102">
        <v>70</v>
      </c>
      <c r="M115" s="277">
        <f t="shared" si="16"/>
        <v>4870</v>
      </c>
    </row>
    <row r="116" spans="5:14" x14ac:dyDescent="0.2">
      <c r="E116" s="176">
        <v>3429</v>
      </c>
      <c r="F116" s="172" t="s">
        <v>163</v>
      </c>
      <c r="G116" s="111">
        <v>9002</v>
      </c>
      <c r="H116" s="114">
        <v>9002</v>
      </c>
      <c r="I116" s="150" t="s">
        <v>276</v>
      </c>
      <c r="J116" s="71">
        <v>120</v>
      </c>
      <c r="K116" s="71">
        <v>120</v>
      </c>
      <c r="L116" s="156"/>
      <c r="M116" s="277">
        <f t="shared" si="16"/>
        <v>120</v>
      </c>
    </row>
    <row r="117" spans="5:14" x14ac:dyDescent="0.2">
      <c r="E117" s="555" t="s">
        <v>100</v>
      </c>
      <c r="F117" s="285"/>
      <c r="G117" s="125"/>
      <c r="H117" s="125"/>
      <c r="I117" s="107" t="s">
        <v>101</v>
      </c>
      <c r="J117" s="556">
        <f>SUM(J118:J119)</f>
        <v>1009</v>
      </c>
      <c r="K117" s="556">
        <f>SUM(K118:K119)</f>
        <v>2414</v>
      </c>
      <c r="L117" s="318"/>
      <c r="M117" s="556">
        <f>SUM(M118:M119)</f>
        <v>2414</v>
      </c>
      <c r="N117" s="38"/>
    </row>
    <row r="118" spans="5:14" x14ac:dyDescent="0.2">
      <c r="E118" s="44">
        <v>3512</v>
      </c>
      <c r="F118" s="172" t="s">
        <v>164</v>
      </c>
      <c r="G118" s="111" t="s">
        <v>72</v>
      </c>
      <c r="H118" s="111"/>
      <c r="I118" s="114"/>
      <c r="J118" s="71">
        <v>509</v>
      </c>
      <c r="K118" s="71">
        <v>509</v>
      </c>
      <c r="L118" s="156"/>
      <c r="M118" s="448">
        <f>SUM(K118:L118)</f>
        <v>509</v>
      </c>
    </row>
    <row r="119" spans="5:14" x14ac:dyDescent="0.2">
      <c r="E119" s="44">
        <v>3513</v>
      </c>
      <c r="F119" s="172" t="s">
        <v>165</v>
      </c>
      <c r="G119" s="111" t="s">
        <v>72</v>
      </c>
      <c r="H119" s="115"/>
      <c r="I119" s="652"/>
      <c r="J119" s="651">
        <v>500</v>
      </c>
      <c r="K119" s="70">
        <v>1905</v>
      </c>
      <c r="L119" s="102"/>
      <c r="M119" s="448">
        <f>SUM(K119:L119)</f>
        <v>1905</v>
      </c>
    </row>
    <row r="120" spans="5:14" x14ac:dyDescent="0.2">
      <c r="E120" s="295" t="s">
        <v>102</v>
      </c>
      <c r="F120" s="285"/>
      <c r="G120" s="506"/>
      <c r="H120" s="650"/>
      <c r="I120" s="653"/>
      <c r="J120" s="556">
        <f>SUM(J121,J126,J129,J132,J136,)</f>
        <v>34100</v>
      </c>
      <c r="K120" s="556">
        <f>SUM(K121,K126,K129,K132,K136,)</f>
        <v>38172</v>
      </c>
      <c r="L120" s="556">
        <f>SUM(L121,L126,L129,L132,L136,)</f>
        <v>1758</v>
      </c>
      <c r="M120" s="556">
        <f>SUM(M121,M126,M129,M132,M136,)</f>
        <v>39930</v>
      </c>
      <c r="N120" s="38"/>
    </row>
    <row r="121" spans="5:14" x14ac:dyDescent="0.2">
      <c r="E121" s="174">
        <v>3612</v>
      </c>
      <c r="F121" s="172" t="s">
        <v>166</v>
      </c>
      <c r="G121" s="111"/>
      <c r="H121" s="117"/>
      <c r="I121" s="117"/>
      <c r="J121" s="70">
        <f>SUM(J122:J123)</f>
        <v>340</v>
      </c>
      <c r="K121" s="70">
        <v>1151</v>
      </c>
      <c r="L121" s="102"/>
      <c r="M121" s="448">
        <f>SUM(M122:M125)</f>
        <v>1151</v>
      </c>
      <c r="N121" s="38"/>
    </row>
    <row r="122" spans="5:14" x14ac:dyDescent="0.2">
      <c r="E122" s="175"/>
      <c r="F122" s="171" t="s">
        <v>526</v>
      </c>
      <c r="G122" s="114">
        <v>7182</v>
      </c>
      <c r="H122" s="114">
        <v>7182.7183000000005</v>
      </c>
      <c r="I122" s="150" t="s">
        <v>33</v>
      </c>
      <c r="J122" s="75">
        <v>300</v>
      </c>
      <c r="K122" s="75">
        <v>300</v>
      </c>
      <c r="L122" s="102"/>
      <c r="M122" s="453">
        <f>SUM(K122:L122)</f>
        <v>300</v>
      </c>
    </row>
    <row r="123" spans="5:14" x14ac:dyDescent="0.2">
      <c r="E123" s="175"/>
      <c r="F123" s="145" t="s">
        <v>237</v>
      </c>
      <c r="G123" s="468" t="s">
        <v>103</v>
      </c>
      <c r="H123" s="469" t="s">
        <v>370</v>
      </c>
      <c r="I123" s="237" t="s">
        <v>33</v>
      </c>
      <c r="J123" s="156">
        <v>40</v>
      </c>
      <c r="K123" s="156">
        <v>40</v>
      </c>
      <c r="L123" s="466"/>
      <c r="M123" s="453">
        <f>SUM(K123:L123)</f>
        <v>40</v>
      </c>
    </row>
    <row r="124" spans="5:14" s="461" customFormat="1" x14ac:dyDescent="0.2">
      <c r="E124" s="175"/>
      <c r="F124" s="170" t="s">
        <v>391</v>
      </c>
      <c r="G124" s="470"/>
      <c r="H124" s="472" t="s">
        <v>392</v>
      </c>
      <c r="I124" s="473" t="s">
        <v>46</v>
      </c>
      <c r="J124" s="474"/>
      <c r="K124" s="474">
        <v>512</v>
      </c>
      <c r="L124" s="466"/>
      <c r="M124" s="453">
        <f>SUM(K124:L124)</f>
        <v>512</v>
      </c>
    </row>
    <row r="125" spans="5:14" s="462" customFormat="1" x14ac:dyDescent="0.2">
      <c r="E125" s="176"/>
      <c r="F125" s="170" t="s">
        <v>402</v>
      </c>
      <c r="G125" s="471"/>
      <c r="H125" s="469"/>
      <c r="I125" s="237" t="s">
        <v>8</v>
      </c>
      <c r="J125" s="156"/>
      <c r="K125" s="156">
        <v>299</v>
      </c>
      <c r="L125" s="156"/>
      <c r="M125" s="453">
        <f>SUM(K125:L125)</f>
        <v>299</v>
      </c>
    </row>
    <row r="126" spans="5:14" x14ac:dyDescent="0.2">
      <c r="E126" s="175">
        <v>3631</v>
      </c>
      <c r="F126" s="177" t="s">
        <v>167</v>
      </c>
      <c r="G126" s="109"/>
      <c r="H126" s="109"/>
      <c r="I126" s="109" t="s">
        <v>33</v>
      </c>
      <c r="J126" s="86">
        <f>SUM(J127:J128)</f>
        <v>16200</v>
      </c>
      <c r="K126" s="86">
        <v>15495</v>
      </c>
      <c r="L126" s="453"/>
      <c r="M126" s="453">
        <f>SUM(M127:M128)</f>
        <v>15495</v>
      </c>
      <c r="N126" s="38"/>
    </row>
    <row r="127" spans="5:14" x14ac:dyDescent="0.2">
      <c r="E127" s="175"/>
      <c r="F127" s="171" t="s">
        <v>238</v>
      </c>
      <c r="G127" s="114">
        <v>3553</v>
      </c>
      <c r="H127" s="114">
        <v>3553</v>
      </c>
      <c r="I127" s="114"/>
      <c r="J127" s="288">
        <v>9000</v>
      </c>
      <c r="K127" s="288">
        <v>9000</v>
      </c>
      <c r="L127" s="346"/>
      <c r="M127" s="453">
        <f>SUM(K127:L127)</f>
        <v>9000</v>
      </c>
    </row>
    <row r="128" spans="5:14" x14ac:dyDescent="0.2">
      <c r="E128" s="176"/>
      <c r="F128" s="172" t="s">
        <v>239</v>
      </c>
      <c r="G128" s="111">
        <v>3550</v>
      </c>
      <c r="H128" s="111">
        <v>3550</v>
      </c>
      <c r="I128" s="111"/>
      <c r="J128" s="286">
        <v>7200</v>
      </c>
      <c r="K128" s="286">
        <v>6495</v>
      </c>
      <c r="L128" s="346"/>
      <c r="M128" s="453">
        <f>SUM(K128:L128)</f>
        <v>6495</v>
      </c>
    </row>
    <row r="129" spans="1:15" x14ac:dyDescent="0.2">
      <c r="E129" s="174">
        <v>3632</v>
      </c>
      <c r="F129" s="177" t="s">
        <v>168</v>
      </c>
      <c r="G129" s="117"/>
      <c r="H129" s="117"/>
      <c r="I129" s="117" t="s">
        <v>33</v>
      </c>
      <c r="J129" s="86">
        <f>SUM(J130:J131)</f>
        <v>3700</v>
      </c>
      <c r="K129" s="86">
        <v>4113</v>
      </c>
      <c r="L129" s="448"/>
      <c r="M129" s="448">
        <f>SUM(M130:M131)</f>
        <v>4113</v>
      </c>
      <c r="N129" s="38"/>
    </row>
    <row r="130" spans="1:15" x14ac:dyDescent="0.2">
      <c r="E130" s="175"/>
      <c r="F130" s="188" t="s">
        <v>240</v>
      </c>
      <c r="G130" s="118">
        <v>3554</v>
      </c>
      <c r="H130" s="118">
        <v>3554</v>
      </c>
      <c r="I130" s="118"/>
      <c r="J130" s="289">
        <v>300</v>
      </c>
      <c r="K130" s="289">
        <v>300</v>
      </c>
      <c r="L130" s="156"/>
      <c r="M130" s="453">
        <f>SUM(K130:L130)</f>
        <v>300</v>
      </c>
    </row>
    <row r="131" spans="1:15" x14ac:dyDescent="0.2">
      <c r="E131" s="175"/>
      <c r="F131" s="177" t="s">
        <v>241</v>
      </c>
      <c r="G131" s="126">
        <v>3551.3555000000001</v>
      </c>
      <c r="H131" s="126">
        <v>3551.3555000000001</v>
      </c>
      <c r="I131" s="111"/>
      <c r="J131" s="254">
        <v>3400</v>
      </c>
      <c r="K131" s="254">
        <v>3813</v>
      </c>
      <c r="L131" s="102"/>
      <c r="M131" s="448">
        <f>SUM(K131:L131)</f>
        <v>3813</v>
      </c>
    </row>
    <row r="132" spans="1:15" x14ac:dyDescent="0.2">
      <c r="E132" s="174">
        <v>3635</v>
      </c>
      <c r="F132" s="172" t="s">
        <v>169</v>
      </c>
      <c r="G132" s="111"/>
      <c r="H132" s="130"/>
      <c r="I132" s="225"/>
      <c r="J132" s="70">
        <f>SUM(J133:J134)</f>
        <v>4450</v>
      </c>
      <c r="K132" s="70">
        <v>4723</v>
      </c>
      <c r="L132" s="448"/>
      <c r="M132" s="448">
        <f>SUM(M133:M134)</f>
        <v>4723</v>
      </c>
      <c r="N132" s="38"/>
    </row>
    <row r="133" spans="1:15" x14ac:dyDescent="0.2">
      <c r="A133" t="s">
        <v>64</v>
      </c>
      <c r="E133" s="175"/>
      <c r="F133" s="172" t="s">
        <v>242</v>
      </c>
      <c r="G133" s="113">
        <v>3200</v>
      </c>
      <c r="H133" s="113"/>
      <c r="I133" s="111" t="s">
        <v>104</v>
      </c>
      <c r="J133" s="254">
        <v>1950</v>
      </c>
      <c r="K133" s="254">
        <v>1950</v>
      </c>
      <c r="L133" s="102"/>
      <c r="M133" s="453">
        <f>SUM(K133:L133)</f>
        <v>1950</v>
      </c>
      <c r="O133" s="38"/>
    </row>
    <row r="134" spans="1:15" x14ac:dyDescent="0.2">
      <c r="E134" s="175"/>
      <c r="F134" s="172" t="s">
        <v>243</v>
      </c>
      <c r="G134" s="113">
        <v>3170.3171000000002</v>
      </c>
      <c r="H134" s="113">
        <v>3170</v>
      </c>
      <c r="I134" s="111" t="s">
        <v>46</v>
      </c>
      <c r="J134" s="278">
        <v>2500</v>
      </c>
      <c r="K134" s="278">
        <v>2773</v>
      </c>
      <c r="L134" s="548"/>
      <c r="M134" s="448">
        <f>SUM(K134:L134)</f>
        <v>2773</v>
      </c>
    </row>
    <row r="135" spans="1:15" s="594" customFormat="1" x14ac:dyDescent="0.2">
      <c r="E135" s="175"/>
      <c r="F135" s="171" t="s">
        <v>475</v>
      </c>
      <c r="G135" s="620"/>
      <c r="H135" s="620"/>
      <c r="I135" s="115"/>
      <c r="J135" s="102"/>
      <c r="K135" s="102">
        <v>100</v>
      </c>
      <c r="L135" s="102"/>
      <c r="M135" s="453">
        <v>100</v>
      </c>
    </row>
    <row r="136" spans="1:15" x14ac:dyDescent="0.2">
      <c r="E136" s="174">
        <v>3639</v>
      </c>
      <c r="F136" s="191" t="s">
        <v>170</v>
      </c>
      <c r="G136" s="157"/>
      <c r="H136" s="157"/>
      <c r="I136" s="157"/>
      <c r="J136" s="158">
        <f>SUM(J137:J140,J143,J150)</f>
        <v>9410</v>
      </c>
      <c r="K136" s="158">
        <v>12690</v>
      </c>
      <c r="L136" s="621">
        <f>SUM(L150,L143,L137:L140)</f>
        <v>1758</v>
      </c>
      <c r="M136" s="621">
        <f>SUM(M150,M143,M137:M140)</f>
        <v>14448</v>
      </c>
      <c r="N136" s="38"/>
    </row>
    <row r="137" spans="1:15" x14ac:dyDescent="0.2">
      <c r="E137" s="175"/>
      <c r="F137" s="172" t="s">
        <v>244</v>
      </c>
      <c r="G137" s="111">
        <v>3569</v>
      </c>
      <c r="H137" s="111">
        <v>3569</v>
      </c>
      <c r="I137" s="111" t="s">
        <v>33</v>
      </c>
      <c r="J137" s="276">
        <v>170</v>
      </c>
      <c r="K137" s="276">
        <v>170</v>
      </c>
      <c r="L137" s="156"/>
      <c r="M137" s="453">
        <f>SUM(K137:L137)</f>
        <v>170</v>
      </c>
    </row>
    <row r="138" spans="1:15" x14ac:dyDescent="0.2">
      <c r="E138" s="175"/>
      <c r="F138" s="172" t="s">
        <v>245</v>
      </c>
      <c r="G138" s="113">
        <v>3567</v>
      </c>
      <c r="H138" s="113">
        <v>3567</v>
      </c>
      <c r="I138" s="111" t="s">
        <v>33</v>
      </c>
      <c r="J138" s="276">
        <v>164</v>
      </c>
      <c r="K138" s="276">
        <v>164</v>
      </c>
      <c r="L138" s="156"/>
      <c r="M138" s="453">
        <f>SUM(K138:L138)</f>
        <v>164</v>
      </c>
    </row>
    <row r="139" spans="1:15" x14ac:dyDescent="0.2">
      <c r="E139" s="175"/>
      <c r="F139" s="188" t="s">
        <v>246</v>
      </c>
      <c r="G139" s="118">
        <v>5195</v>
      </c>
      <c r="H139" s="118">
        <v>5195</v>
      </c>
      <c r="I139" s="118" t="s">
        <v>33</v>
      </c>
      <c r="J139" s="290">
        <v>600</v>
      </c>
      <c r="K139" s="290">
        <v>600</v>
      </c>
      <c r="L139" s="346"/>
      <c r="M139" s="453">
        <f>SUM(K139:L139)</f>
        <v>600</v>
      </c>
    </row>
    <row r="140" spans="1:15" x14ac:dyDescent="0.2">
      <c r="E140" s="175"/>
      <c r="F140" s="172" t="s">
        <v>247</v>
      </c>
      <c r="G140" s="111" t="s">
        <v>0</v>
      </c>
      <c r="H140" s="111"/>
      <c r="I140" s="111" t="s">
        <v>33</v>
      </c>
      <c r="J140" s="254">
        <f>SUM(J141:J142)</f>
        <v>2610</v>
      </c>
      <c r="K140" s="254">
        <v>2647</v>
      </c>
      <c r="L140" s="448">
        <f>SUM(L141:L142)</f>
        <v>771</v>
      </c>
      <c r="M140" s="448">
        <f>SUM(M141:M142)</f>
        <v>3418</v>
      </c>
      <c r="N140" s="38"/>
    </row>
    <row r="141" spans="1:15" x14ac:dyDescent="0.2">
      <c r="E141" s="175"/>
      <c r="F141" s="188" t="s">
        <v>274</v>
      </c>
      <c r="G141" s="411" t="s">
        <v>105</v>
      </c>
      <c r="H141" s="703" t="s">
        <v>371</v>
      </c>
      <c r="I141" s="118"/>
      <c r="J141" s="282">
        <v>2000</v>
      </c>
      <c r="K141" s="282">
        <v>2037</v>
      </c>
      <c r="L141" s="102">
        <v>771</v>
      </c>
      <c r="M141" s="530">
        <f>SUM(K141:L141)</f>
        <v>2808</v>
      </c>
      <c r="O141" s="428"/>
    </row>
    <row r="142" spans="1:15" x14ac:dyDescent="0.2">
      <c r="E142" s="175"/>
      <c r="F142" s="145" t="s">
        <v>248</v>
      </c>
      <c r="G142" s="116">
        <v>5143.5144</v>
      </c>
      <c r="H142" s="116">
        <v>5143.5144</v>
      </c>
      <c r="I142" s="116"/>
      <c r="J142" s="704">
        <v>610</v>
      </c>
      <c r="K142" s="704">
        <v>610</v>
      </c>
      <c r="L142" s="156"/>
      <c r="M142" s="527">
        <f>SUM(K142:L142)</f>
        <v>610</v>
      </c>
    </row>
    <row r="143" spans="1:15" x14ac:dyDescent="0.2">
      <c r="E143" s="175"/>
      <c r="F143" s="583" t="s">
        <v>249</v>
      </c>
      <c r="G143" s="683"/>
      <c r="H143" s="683"/>
      <c r="I143" s="433"/>
      <c r="J143" s="436">
        <f>SUM(J144,J146,J148)</f>
        <v>5766</v>
      </c>
      <c r="K143" s="436">
        <v>9009</v>
      </c>
      <c r="L143" s="621">
        <f>SUM(L148,L146,L144)</f>
        <v>987</v>
      </c>
      <c r="M143" s="621">
        <f>SUM(M148,M146,M144)</f>
        <v>9996</v>
      </c>
      <c r="N143" s="38"/>
    </row>
    <row r="144" spans="1:15" ht="12.75" customHeight="1" x14ac:dyDescent="0.2">
      <c r="E144" s="175"/>
      <c r="F144" s="268" t="s">
        <v>250</v>
      </c>
      <c r="G144" s="269">
        <v>5411</v>
      </c>
      <c r="H144" s="269">
        <v>5411</v>
      </c>
      <c r="I144" s="42" t="s">
        <v>107</v>
      </c>
      <c r="J144" s="243">
        <v>1940</v>
      </c>
      <c r="K144" s="243">
        <v>2495</v>
      </c>
      <c r="L144" s="243"/>
      <c r="M144" s="448">
        <f t="shared" ref="M144:M150" si="17">SUM(K144:L144)</f>
        <v>2495</v>
      </c>
    </row>
    <row r="145" spans="1:14" ht="12.75" customHeight="1" x14ac:dyDescent="0.2">
      <c r="E145" s="175"/>
      <c r="F145" s="274" t="s">
        <v>306</v>
      </c>
      <c r="G145" s="437"/>
      <c r="H145" s="437">
        <v>8234.8235000000004</v>
      </c>
      <c r="I145" s="438" t="s">
        <v>107</v>
      </c>
      <c r="J145" s="243">
        <v>178</v>
      </c>
      <c r="K145" s="243">
        <v>360</v>
      </c>
      <c r="L145" s="243"/>
      <c r="M145" s="530">
        <f t="shared" si="17"/>
        <v>360</v>
      </c>
    </row>
    <row r="146" spans="1:14" x14ac:dyDescent="0.2">
      <c r="D146" s="546"/>
      <c r="E146" s="175"/>
      <c r="F146" s="628" t="s">
        <v>251</v>
      </c>
      <c r="G146" s="637">
        <v>5411</v>
      </c>
      <c r="H146" s="637">
        <v>5411</v>
      </c>
      <c r="I146" s="565" t="s">
        <v>107</v>
      </c>
      <c r="J146" s="243">
        <v>2855</v>
      </c>
      <c r="K146" s="243">
        <v>4812</v>
      </c>
      <c r="L146" s="243">
        <v>737</v>
      </c>
      <c r="M146" s="527">
        <f t="shared" si="17"/>
        <v>5549</v>
      </c>
    </row>
    <row r="147" spans="1:14" x14ac:dyDescent="0.2">
      <c r="E147" s="175"/>
      <c r="F147" s="583" t="s">
        <v>306</v>
      </c>
      <c r="G147" s="558"/>
      <c r="H147" s="558">
        <v>8234.8235000000004</v>
      </c>
      <c r="I147" s="658" t="s">
        <v>107</v>
      </c>
      <c r="J147" s="655">
        <v>240</v>
      </c>
      <c r="K147" s="243">
        <v>439</v>
      </c>
      <c r="L147" s="243"/>
      <c r="M147" s="559">
        <f t="shared" si="17"/>
        <v>439</v>
      </c>
    </row>
    <row r="148" spans="1:14" x14ac:dyDescent="0.2">
      <c r="E148" s="175"/>
      <c r="F148" s="274" t="s">
        <v>252</v>
      </c>
      <c r="G148" s="557">
        <v>5411</v>
      </c>
      <c r="H148" s="654">
        <v>5411</v>
      </c>
      <c r="I148" s="659" t="s">
        <v>107</v>
      </c>
      <c r="J148" s="655">
        <v>971</v>
      </c>
      <c r="K148" s="243">
        <v>1702</v>
      </c>
      <c r="L148" s="243">
        <v>250</v>
      </c>
      <c r="M148" s="530">
        <f t="shared" si="17"/>
        <v>1952</v>
      </c>
    </row>
    <row r="149" spans="1:14" x14ac:dyDescent="0.2">
      <c r="E149" s="175"/>
      <c r="F149" s="622" t="s">
        <v>306</v>
      </c>
      <c r="G149" s="558"/>
      <c r="H149" s="654">
        <v>8234.8235000000004</v>
      </c>
      <c r="I149" s="658" t="s">
        <v>107</v>
      </c>
      <c r="J149" s="656">
        <v>82</v>
      </c>
      <c r="K149" s="291">
        <v>216</v>
      </c>
      <c r="L149" s="243"/>
      <c r="M149" s="559">
        <f t="shared" si="17"/>
        <v>216</v>
      </c>
    </row>
    <row r="150" spans="1:14" x14ac:dyDescent="0.2">
      <c r="A150" s="755"/>
      <c r="B150" s="210"/>
      <c r="C150" s="210"/>
      <c r="D150" s="210"/>
      <c r="E150" s="395"/>
      <c r="F150" s="274" t="s">
        <v>253</v>
      </c>
      <c r="G150" s="623" t="s">
        <v>0</v>
      </c>
      <c r="H150" s="654"/>
      <c r="I150" s="660" t="s">
        <v>104</v>
      </c>
      <c r="J150" s="657">
        <v>100</v>
      </c>
      <c r="K150" s="624">
        <v>100</v>
      </c>
      <c r="L150" s="456"/>
      <c r="M150" s="530">
        <f t="shared" si="17"/>
        <v>100</v>
      </c>
    </row>
    <row r="151" spans="1:14" x14ac:dyDescent="0.2">
      <c r="A151" s="755"/>
      <c r="B151" s="195"/>
      <c r="C151" s="209"/>
      <c r="D151" s="545"/>
      <c r="E151" s="295" t="s">
        <v>109</v>
      </c>
      <c r="F151" s="723"/>
      <c r="G151" s="724"/>
      <c r="H151" s="725"/>
      <c r="I151" s="726"/>
      <c r="J151" s="727">
        <f>SUM(J152:J157,J160:J161,J163:J164,J167)</f>
        <v>80820</v>
      </c>
      <c r="K151" s="727">
        <f>SUM(K152:K157,K160:K161,K163:K164,K167)</f>
        <v>83772</v>
      </c>
      <c r="L151" s="727">
        <f>SUM(L152:L157,L160:L161,L163:L164,L167)</f>
        <v>1480</v>
      </c>
      <c r="M151" s="727">
        <f>SUM(M152:M157,M160:M161,M163:M164,M167)</f>
        <v>85252</v>
      </c>
      <c r="N151" s="38"/>
    </row>
    <row r="152" spans="1:14" s="461" customFormat="1" x14ac:dyDescent="0.2">
      <c r="A152" s="460"/>
      <c r="B152" s="460"/>
      <c r="C152" s="460"/>
      <c r="D152" s="460"/>
      <c r="E152" s="44">
        <v>3719</v>
      </c>
      <c r="F152" s="464" t="s">
        <v>377</v>
      </c>
      <c r="G152" s="157"/>
      <c r="H152" s="157">
        <v>2111</v>
      </c>
      <c r="I152" s="728" t="s">
        <v>70</v>
      </c>
      <c r="J152" s="284"/>
      <c r="K152" s="284">
        <v>75</v>
      </c>
      <c r="L152" s="102">
        <v>-10</v>
      </c>
      <c r="M152" s="621">
        <f t="shared" ref="M152:M163" si="18">SUM(K152:L152)</f>
        <v>65</v>
      </c>
    </row>
    <row r="153" spans="1:14" x14ac:dyDescent="0.2">
      <c r="E153" s="44">
        <v>3721</v>
      </c>
      <c r="F153" s="172" t="s">
        <v>171</v>
      </c>
      <c r="G153" s="111">
        <v>2123</v>
      </c>
      <c r="H153" s="111">
        <v>2123</v>
      </c>
      <c r="I153" s="111" t="s">
        <v>33</v>
      </c>
      <c r="J153" s="254">
        <v>1300</v>
      </c>
      <c r="K153" s="254">
        <v>1300</v>
      </c>
      <c r="L153" s="102">
        <v>200</v>
      </c>
      <c r="M153" s="453">
        <f t="shared" si="18"/>
        <v>1500</v>
      </c>
    </row>
    <row r="154" spans="1:14" x14ac:dyDescent="0.2">
      <c r="E154" s="44">
        <v>3722</v>
      </c>
      <c r="F154" s="188" t="s">
        <v>172</v>
      </c>
      <c r="G154" s="118">
        <v>2125.2125999999998</v>
      </c>
      <c r="H154" s="118">
        <v>2125.2125999999998</v>
      </c>
      <c r="I154" s="118" t="s">
        <v>33</v>
      </c>
      <c r="J154" s="282">
        <v>18000</v>
      </c>
      <c r="K154" s="282">
        <v>19000</v>
      </c>
      <c r="L154" s="102"/>
      <c r="M154" s="530">
        <f t="shared" si="18"/>
        <v>19000</v>
      </c>
    </row>
    <row r="155" spans="1:14" x14ac:dyDescent="0.2">
      <c r="E155" s="44">
        <v>3723</v>
      </c>
      <c r="F155" s="412" t="s">
        <v>173</v>
      </c>
      <c r="G155" s="730">
        <v>2120</v>
      </c>
      <c r="H155" s="730">
        <v>2120</v>
      </c>
      <c r="I155" s="236" t="s">
        <v>33</v>
      </c>
      <c r="J155" s="414">
        <v>7000</v>
      </c>
      <c r="K155" s="414">
        <v>7000</v>
      </c>
      <c r="L155" s="102">
        <v>1100</v>
      </c>
      <c r="M155" s="527">
        <f t="shared" si="18"/>
        <v>8100</v>
      </c>
    </row>
    <row r="156" spans="1:14" x14ac:dyDescent="0.2">
      <c r="E156" s="176">
        <v>3725</v>
      </c>
      <c r="F156" s="177" t="s">
        <v>174</v>
      </c>
      <c r="G156" s="117"/>
      <c r="H156" s="117">
        <v>2122.2127</v>
      </c>
      <c r="I156" s="729" t="s">
        <v>33</v>
      </c>
      <c r="J156" s="636">
        <v>19000</v>
      </c>
      <c r="K156" s="636">
        <v>20500</v>
      </c>
      <c r="L156" s="467">
        <v>200</v>
      </c>
      <c r="M156" s="454">
        <f t="shared" si="18"/>
        <v>20700</v>
      </c>
    </row>
    <row r="157" spans="1:14" x14ac:dyDescent="0.2">
      <c r="E157" s="174">
        <v>3729</v>
      </c>
      <c r="F157" s="172" t="s">
        <v>175</v>
      </c>
      <c r="G157" s="113"/>
      <c r="H157" s="113"/>
      <c r="I157" s="111" t="s">
        <v>33</v>
      </c>
      <c r="J157" s="70">
        <f>SUM(J158:J159)</f>
        <v>1400</v>
      </c>
      <c r="K157" s="70">
        <v>1400</v>
      </c>
      <c r="L157" s="102"/>
      <c r="M157" s="453">
        <f t="shared" si="18"/>
        <v>1400</v>
      </c>
    </row>
    <row r="158" spans="1:14" x14ac:dyDescent="0.2">
      <c r="E158" s="175"/>
      <c r="F158" s="172" t="s">
        <v>254</v>
      </c>
      <c r="G158" s="126">
        <v>2116.2123999999999</v>
      </c>
      <c r="H158" s="111">
        <v>2116</v>
      </c>
      <c r="I158" s="111"/>
      <c r="J158" s="280">
        <v>300</v>
      </c>
      <c r="K158" s="280">
        <v>300</v>
      </c>
      <c r="L158" s="346"/>
      <c r="M158" s="453">
        <f t="shared" si="18"/>
        <v>300</v>
      </c>
    </row>
    <row r="159" spans="1:14" x14ac:dyDescent="0.2">
      <c r="E159" s="176"/>
      <c r="F159" s="172" t="s">
        <v>255</v>
      </c>
      <c r="G159" s="111">
        <v>3120</v>
      </c>
      <c r="H159" s="111">
        <v>3120</v>
      </c>
      <c r="I159" s="111"/>
      <c r="J159" s="254">
        <v>1100</v>
      </c>
      <c r="K159" s="254">
        <v>1100</v>
      </c>
      <c r="L159" s="102"/>
      <c r="M159" s="453">
        <f t="shared" si="18"/>
        <v>1100</v>
      </c>
    </row>
    <row r="160" spans="1:14" x14ac:dyDescent="0.2">
      <c r="E160" s="44">
        <v>3733</v>
      </c>
      <c r="F160" s="172" t="s">
        <v>176</v>
      </c>
      <c r="G160" s="111">
        <v>2107</v>
      </c>
      <c r="H160" s="111">
        <v>2107</v>
      </c>
      <c r="I160" s="111" t="s">
        <v>70</v>
      </c>
      <c r="J160" s="276">
        <v>20</v>
      </c>
      <c r="K160" s="276">
        <v>20</v>
      </c>
      <c r="L160" s="156">
        <v>-10</v>
      </c>
      <c r="M160" s="453">
        <f t="shared" si="18"/>
        <v>10</v>
      </c>
    </row>
    <row r="161" spans="5:14" x14ac:dyDescent="0.2">
      <c r="E161" s="174">
        <v>3741</v>
      </c>
      <c r="F161" s="188" t="s">
        <v>177</v>
      </c>
      <c r="G161" s="118"/>
      <c r="H161" s="118"/>
      <c r="I161" s="118"/>
      <c r="J161" s="282">
        <f>J162</f>
        <v>12000</v>
      </c>
      <c r="K161" s="282">
        <v>12000</v>
      </c>
      <c r="L161" s="102"/>
      <c r="M161" s="453">
        <f t="shared" si="18"/>
        <v>12000</v>
      </c>
    </row>
    <row r="162" spans="5:14" x14ac:dyDescent="0.2">
      <c r="E162" s="175"/>
      <c r="F162" s="224" t="s">
        <v>256</v>
      </c>
      <c r="G162" s="114">
        <v>2510</v>
      </c>
      <c r="H162" s="114">
        <v>2510</v>
      </c>
      <c r="I162" s="114" t="s">
        <v>70</v>
      </c>
      <c r="J162" s="278">
        <v>12000</v>
      </c>
      <c r="K162" s="278">
        <v>12000</v>
      </c>
      <c r="L162" s="102"/>
      <c r="M162" s="453">
        <f t="shared" si="18"/>
        <v>12000</v>
      </c>
    </row>
    <row r="163" spans="5:14" x14ac:dyDescent="0.2">
      <c r="E163" s="44">
        <v>3742</v>
      </c>
      <c r="F163" s="177" t="s">
        <v>178</v>
      </c>
      <c r="G163" s="111">
        <v>3561.2082</v>
      </c>
      <c r="H163" s="111">
        <v>3561</v>
      </c>
      <c r="I163" s="111" t="s">
        <v>70</v>
      </c>
      <c r="J163" s="254">
        <v>1800</v>
      </c>
      <c r="K163" s="254">
        <v>1690</v>
      </c>
      <c r="L163" s="102"/>
      <c r="M163" s="453">
        <f t="shared" si="18"/>
        <v>1690</v>
      </c>
    </row>
    <row r="164" spans="5:14" x14ac:dyDescent="0.2">
      <c r="E164" s="174">
        <v>3745</v>
      </c>
      <c r="F164" s="177" t="s">
        <v>179</v>
      </c>
      <c r="G164" s="117"/>
      <c r="H164" s="117"/>
      <c r="I164" s="117" t="s">
        <v>33</v>
      </c>
      <c r="J164" s="77">
        <f>SUM(J165:J166)</f>
        <v>20000</v>
      </c>
      <c r="K164" s="77">
        <v>20487</v>
      </c>
      <c r="L164" s="448"/>
      <c r="M164" s="448">
        <f>SUM(M165:M166)</f>
        <v>20487</v>
      </c>
      <c r="N164" s="38"/>
    </row>
    <row r="165" spans="5:14" x14ac:dyDescent="0.2">
      <c r="E165" s="175"/>
      <c r="F165" s="172" t="s">
        <v>257</v>
      </c>
      <c r="G165" s="111" t="s">
        <v>110</v>
      </c>
      <c r="H165" s="111">
        <v>2117.3557000000001</v>
      </c>
      <c r="I165" s="111"/>
      <c r="J165" s="254">
        <v>18000</v>
      </c>
      <c r="K165" s="254">
        <v>18000</v>
      </c>
      <c r="L165" s="102"/>
      <c r="M165" s="453">
        <f>SUM(K165:L165)</f>
        <v>18000</v>
      </c>
    </row>
    <row r="166" spans="5:14" x14ac:dyDescent="0.2">
      <c r="E166" s="176"/>
      <c r="F166" s="172" t="s">
        <v>258</v>
      </c>
      <c r="G166" s="111" t="s">
        <v>111</v>
      </c>
      <c r="H166" s="427" t="s">
        <v>383</v>
      </c>
      <c r="I166" s="111"/>
      <c r="J166" s="254">
        <v>2000</v>
      </c>
      <c r="K166" s="254">
        <v>2487</v>
      </c>
      <c r="L166" s="102"/>
      <c r="M166" s="448">
        <f>SUM(K166:L166)</f>
        <v>2487</v>
      </c>
    </row>
    <row r="167" spans="5:14" x14ac:dyDescent="0.2">
      <c r="E167" s="176">
        <v>3749</v>
      </c>
      <c r="F167" s="188" t="s">
        <v>180</v>
      </c>
      <c r="G167" s="118">
        <v>2113</v>
      </c>
      <c r="H167" s="118">
        <v>2113</v>
      </c>
      <c r="I167" s="118" t="s">
        <v>33</v>
      </c>
      <c r="J167" s="122">
        <v>300</v>
      </c>
      <c r="K167" s="122">
        <v>300</v>
      </c>
      <c r="L167" s="466"/>
      <c r="M167" s="453">
        <f>SUM(K167:L167)</f>
        <v>300</v>
      </c>
    </row>
    <row r="168" spans="5:14" s="512" customFormat="1" x14ac:dyDescent="0.2">
      <c r="E168" s="758" t="s">
        <v>429</v>
      </c>
      <c r="F168" s="759"/>
      <c r="G168" s="514"/>
      <c r="H168" s="319"/>
      <c r="I168" s="319"/>
      <c r="J168" s="319"/>
      <c r="K168" s="318">
        <f>SUM(K169)</f>
        <v>927</v>
      </c>
      <c r="L168" s="318"/>
      <c r="M168" s="318">
        <f>SUM(M169)</f>
        <v>927</v>
      </c>
      <c r="N168" s="38"/>
    </row>
    <row r="169" spans="5:14" s="512" customFormat="1" x14ac:dyDescent="0.2">
      <c r="E169" s="174">
        <v>3900</v>
      </c>
      <c r="F169" s="145" t="s">
        <v>430</v>
      </c>
      <c r="G169" s="116"/>
      <c r="H169" s="116">
        <v>8254</v>
      </c>
      <c r="I169" s="237" t="s">
        <v>276</v>
      </c>
      <c r="J169" s="156"/>
      <c r="K169" s="156">
        <v>927</v>
      </c>
      <c r="L169" s="156"/>
      <c r="M169" s="156">
        <f>SUM(M170:M172)</f>
        <v>927</v>
      </c>
    </row>
    <row r="170" spans="5:14" s="512" customFormat="1" x14ac:dyDescent="0.2">
      <c r="E170" s="175"/>
      <c r="F170" s="268" t="s">
        <v>251</v>
      </c>
      <c r="G170" s="116"/>
      <c r="H170" s="116"/>
      <c r="I170" s="116"/>
      <c r="J170" s="156"/>
      <c r="K170" s="156">
        <v>682</v>
      </c>
      <c r="L170" s="156"/>
      <c r="M170" s="156">
        <f>SUM(J170:L170)</f>
        <v>682</v>
      </c>
    </row>
    <row r="171" spans="5:14" s="512" customFormat="1" x14ac:dyDescent="0.2">
      <c r="E171" s="175"/>
      <c r="F171" s="268" t="s">
        <v>252</v>
      </c>
      <c r="G171" s="116"/>
      <c r="H171" s="116"/>
      <c r="I171" s="116"/>
      <c r="J171" s="156"/>
      <c r="K171" s="156">
        <v>235</v>
      </c>
      <c r="L171" s="156"/>
      <c r="M171" s="156">
        <f>SUM(J171:L171)</f>
        <v>235</v>
      </c>
    </row>
    <row r="172" spans="5:14" s="512" customFormat="1" x14ac:dyDescent="0.2">
      <c r="E172" s="176"/>
      <c r="F172" s="145" t="s">
        <v>435</v>
      </c>
      <c r="G172" s="119"/>
      <c r="H172" s="116"/>
      <c r="I172" s="116"/>
      <c r="J172" s="156"/>
      <c r="K172" s="156">
        <v>10</v>
      </c>
      <c r="L172" s="156"/>
      <c r="M172" s="156">
        <f>SUM(J172:L172)</f>
        <v>10</v>
      </c>
    </row>
    <row r="173" spans="5:14" x14ac:dyDescent="0.2">
      <c r="E173" s="295" t="s">
        <v>112</v>
      </c>
      <c r="F173" s="285"/>
      <c r="G173" s="131"/>
      <c r="H173" s="131"/>
      <c r="I173" s="131" t="s">
        <v>101</v>
      </c>
      <c r="J173" s="515">
        <f>SUM(J174:J175,J178,J182,J185)</f>
        <v>26240</v>
      </c>
      <c r="K173" s="515">
        <f>SUM(K174:K175,K178,K182,K185)</f>
        <v>36246</v>
      </c>
      <c r="L173" s="515">
        <f>SUM(L174:L175,L178,L182,L185)</f>
        <v>123</v>
      </c>
      <c r="M173" s="515">
        <f>SUM(M174:M175,M178,M182,M185)</f>
        <v>36369</v>
      </c>
      <c r="N173" s="38"/>
    </row>
    <row r="174" spans="5:14" x14ac:dyDescent="0.2">
      <c r="E174" s="174">
        <v>4329</v>
      </c>
      <c r="F174" s="172" t="s">
        <v>181</v>
      </c>
      <c r="G174" s="123" t="s">
        <v>113</v>
      </c>
      <c r="H174" s="144" t="s">
        <v>372</v>
      </c>
      <c r="I174" s="111"/>
      <c r="J174" s="287">
        <v>220</v>
      </c>
      <c r="K174" s="287">
        <v>189</v>
      </c>
      <c r="L174" s="156">
        <v>91</v>
      </c>
      <c r="M174" s="513">
        <f>SUM(K174:L174)</f>
        <v>280</v>
      </c>
    </row>
    <row r="175" spans="5:14" x14ac:dyDescent="0.2">
      <c r="E175" s="174">
        <v>4339</v>
      </c>
      <c r="F175" s="171" t="s">
        <v>182</v>
      </c>
      <c r="G175" s="114"/>
      <c r="H175" s="114"/>
      <c r="I175" s="114"/>
      <c r="J175" s="292">
        <v>1000</v>
      </c>
      <c r="K175" s="292">
        <v>6458</v>
      </c>
      <c r="L175" s="448">
        <f>SUM(L176:L177)</f>
        <v>32</v>
      </c>
      <c r="M175" s="448">
        <f>SUM(M176:M177)</f>
        <v>6490</v>
      </c>
      <c r="N175" s="38"/>
    </row>
    <row r="176" spans="5:14" x14ac:dyDescent="0.2">
      <c r="E176" s="175"/>
      <c r="F176" s="145" t="s">
        <v>280</v>
      </c>
      <c r="G176" s="116"/>
      <c r="H176" s="116"/>
      <c r="I176" s="120"/>
      <c r="J176" s="151">
        <v>1000</v>
      </c>
      <c r="K176" s="151">
        <v>992</v>
      </c>
      <c r="L176" s="151"/>
      <c r="M176" s="453">
        <f>SUM(K176:L176)</f>
        <v>992</v>
      </c>
    </row>
    <row r="177" spans="4:14" s="461" customFormat="1" x14ac:dyDescent="0.2">
      <c r="E177" s="176"/>
      <c r="F177" s="145" t="s">
        <v>393</v>
      </c>
      <c r="G177" s="116"/>
      <c r="H177" s="116"/>
      <c r="I177" s="120"/>
      <c r="J177" s="151"/>
      <c r="K177" s="151">
        <v>5466</v>
      </c>
      <c r="L177" s="151">
        <v>32</v>
      </c>
      <c r="M177" s="453">
        <f>SUM(K177:L177)</f>
        <v>5498</v>
      </c>
    </row>
    <row r="178" spans="4:14" x14ac:dyDescent="0.2">
      <c r="E178" s="175">
        <v>4345</v>
      </c>
      <c r="F178" s="155" t="s">
        <v>183</v>
      </c>
      <c r="G178" s="116"/>
      <c r="H178" s="116"/>
      <c r="I178" s="120"/>
      <c r="J178" s="102">
        <v>23500</v>
      </c>
      <c r="K178" s="102">
        <v>27416</v>
      </c>
      <c r="L178" s="102"/>
      <c r="M178" s="102">
        <f t="shared" ref="M178" si="19">SUM(M179,M181)</f>
        <v>27416</v>
      </c>
      <c r="N178" s="38"/>
    </row>
    <row r="179" spans="4:14" x14ac:dyDescent="0.2">
      <c r="E179" s="175"/>
      <c r="F179" s="177" t="s">
        <v>259</v>
      </c>
      <c r="G179" s="117" t="s">
        <v>0</v>
      </c>
      <c r="H179" s="117"/>
      <c r="I179" s="117"/>
      <c r="J179" s="77">
        <v>23500</v>
      </c>
      <c r="K179" s="77">
        <v>26574</v>
      </c>
      <c r="L179" s="102"/>
      <c r="M179" s="151">
        <f>SUM(K179:L179)</f>
        <v>26574</v>
      </c>
    </row>
    <row r="180" spans="4:14" s="537" customFormat="1" x14ac:dyDescent="0.2">
      <c r="E180" s="175"/>
      <c r="F180" s="177" t="s">
        <v>445</v>
      </c>
      <c r="G180" s="117"/>
      <c r="H180" s="311"/>
      <c r="I180" s="311"/>
      <c r="J180" s="77"/>
      <c r="K180" s="77">
        <v>1964</v>
      </c>
      <c r="L180" s="102"/>
      <c r="M180" s="151">
        <f>SUM(K180:L180)</f>
        <v>1964</v>
      </c>
    </row>
    <row r="181" spans="4:14" s="461" customFormat="1" x14ac:dyDescent="0.2">
      <c r="E181" s="175"/>
      <c r="F181" s="177" t="s">
        <v>382</v>
      </c>
      <c r="G181" s="117"/>
      <c r="H181" s="311"/>
      <c r="I181" s="311"/>
      <c r="J181" s="77"/>
      <c r="K181" s="77">
        <v>842</v>
      </c>
      <c r="L181" s="102"/>
      <c r="M181" s="454">
        <f>SUM(K181:L181)</f>
        <v>842</v>
      </c>
    </row>
    <row r="182" spans="4:14" x14ac:dyDescent="0.2">
      <c r="E182" s="174">
        <v>4359</v>
      </c>
      <c r="F182" s="172" t="s">
        <v>184</v>
      </c>
      <c r="G182" s="111" t="s">
        <v>72</v>
      </c>
      <c r="H182" s="124"/>
      <c r="I182" s="124"/>
      <c r="J182" s="70">
        <v>1270</v>
      </c>
      <c r="K182" s="70">
        <v>1805</v>
      </c>
      <c r="L182" s="448"/>
      <c r="M182" s="448">
        <f>SUM(M183:M184)</f>
        <v>1805</v>
      </c>
      <c r="N182" s="38"/>
    </row>
    <row r="183" spans="4:14" x14ac:dyDescent="0.2">
      <c r="E183" s="175"/>
      <c r="F183" s="172" t="s">
        <v>281</v>
      </c>
      <c r="G183" s="111" t="s">
        <v>114</v>
      </c>
      <c r="H183" s="427">
        <v>6245.6247000000003</v>
      </c>
      <c r="I183" s="111"/>
      <c r="J183" s="70">
        <v>1200</v>
      </c>
      <c r="K183" s="70">
        <v>1775</v>
      </c>
      <c r="L183" s="102"/>
      <c r="M183" s="448">
        <f>SUM(K183:L183)</f>
        <v>1775</v>
      </c>
    </row>
    <row r="184" spans="4:14" x14ac:dyDescent="0.2">
      <c r="E184" s="175"/>
      <c r="F184" s="187" t="s">
        <v>260</v>
      </c>
      <c r="G184" s="706">
        <v>6010.6243999999997</v>
      </c>
      <c r="H184" s="707" t="s">
        <v>374</v>
      </c>
      <c r="I184" s="114"/>
      <c r="J184" s="75">
        <v>70</v>
      </c>
      <c r="K184" s="75">
        <v>30</v>
      </c>
      <c r="L184" s="548"/>
      <c r="M184" s="453">
        <f>SUM(K184:L184)</f>
        <v>30</v>
      </c>
    </row>
    <row r="185" spans="4:14" x14ac:dyDescent="0.2">
      <c r="E185" s="174">
        <v>4399</v>
      </c>
      <c r="F185" s="412" t="s">
        <v>290</v>
      </c>
      <c r="G185" s="708" t="s">
        <v>0</v>
      </c>
      <c r="H185" s="708"/>
      <c r="I185" s="236"/>
      <c r="J185" s="533">
        <f>SUM(J186:J187)</f>
        <v>250</v>
      </c>
      <c r="K185" s="533">
        <v>378</v>
      </c>
      <c r="L185" s="559"/>
      <c r="M185" s="559">
        <f>SUM(M186:M187)</f>
        <v>378</v>
      </c>
      <c r="N185" s="38"/>
    </row>
    <row r="186" spans="4:14" x14ac:dyDescent="0.2">
      <c r="E186" s="175"/>
      <c r="F186" s="257" t="s">
        <v>291</v>
      </c>
      <c r="G186" s="258" t="s">
        <v>0</v>
      </c>
      <c r="H186" s="258"/>
      <c r="I186" s="116"/>
      <c r="J186" s="102">
        <v>50</v>
      </c>
      <c r="K186" s="102">
        <v>50</v>
      </c>
      <c r="L186" s="102"/>
      <c r="M186" s="453">
        <f>SUM(K186:L186)</f>
        <v>50</v>
      </c>
    </row>
    <row r="187" spans="4:14" x14ac:dyDescent="0.2">
      <c r="D187" s="753"/>
      <c r="E187" s="176"/>
      <c r="F187" s="145" t="s">
        <v>308</v>
      </c>
      <c r="G187" s="709"/>
      <c r="H187" s="578">
        <v>8236</v>
      </c>
      <c r="I187" s="116"/>
      <c r="J187" s="710">
        <v>200</v>
      </c>
      <c r="K187" s="711">
        <v>328</v>
      </c>
      <c r="L187" s="151"/>
      <c r="M187" s="530">
        <f>SUM(K187:L187)</f>
        <v>328</v>
      </c>
    </row>
    <row r="188" spans="4:14" s="695" customFormat="1" x14ac:dyDescent="0.2">
      <c r="D188" s="753"/>
      <c r="E188" s="43"/>
      <c r="F188" s="65"/>
      <c r="G188" s="705"/>
      <c r="H188" s="119"/>
      <c r="I188" s="119"/>
      <c r="J188" s="91"/>
      <c r="K188" s="91"/>
      <c r="L188" s="91"/>
      <c r="M188" s="91"/>
    </row>
    <row r="189" spans="4:14" x14ac:dyDescent="0.2">
      <c r="D189" s="753"/>
      <c r="E189" s="396" t="s">
        <v>115</v>
      </c>
      <c r="F189" s="680"/>
      <c r="G189" s="712"/>
      <c r="H189" s="712"/>
      <c r="I189" s="318"/>
      <c r="J189" s="452">
        <f>SUM(J190:J197)</f>
        <v>302</v>
      </c>
      <c r="K189" s="452">
        <f>SUM(K190:K197)</f>
        <v>482</v>
      </c>
      <c r="L189" s="452"/>
      <c r="M189" s="452">
        <f>SUM(M190:M197)</f>
        <v>482</v>
      </c>
    </row>
    <row r="190" spans="4:14" x14ac:dyDescent="0.2">
      <c r="E190" s="44">
        <v>5212</v>
      </c>
      <c r="F190" s="638" t="s">
        <v>185</v>
      </c>
      <c r="G190" s="686" t="s">
        <v>0</v>
      </c>
      <c r="H190" s="687"/>
      <c r="I190" s="661" t="s">
        <v>275</v>
      </c>
      <c r="J190" s="688">
        <v>50</v>
      </c>
      <c r="K190" s="689">
        <v>0</v>
      </c>
      <c r="L190" s="457"/>
      <c r="M190" s="527">
        <f t="shared" ref="M190:M197" si="20">SUM(K190:L190)</f>
        <v>0</v>
      </c>
    </row>
    <row r="191" spans="4:14" x14ac:dyDescent="0.2">
      <c r="E191" s="44">
        <v>5272</v>
      </c>
      <c r="F191" s="412" t="s">
        <v>186</v>
      </c>
      <c r="G191" s="236" t="s">
        <v>72</v>
      </c>
      <c r="H191" s="236"/>
      <c r="I191" s="691" t="s">
        <v>275</v>
      </c>
      <c r="J191" s="692">
        <v>30</v>
      </c>
      <c r="K191" s="692">
        <v>0</v>
      </c>
      <c r="L191" s="156"/>
      <c r="M191" s="527">
        <f t="shared" si="20"/>
        <v>0</v>
      </c>
    </row>
    <row r="192" spans="4:14" x14ac:dyDescent="0.2">
      <c r="E192" s="176">
        <v>5273</v>
      </c>
      <c r="F192" s="177" t="s">
        <v>187</v>
      </c>
      <c r="G192" s="117" t="s">
        <v>72</v>
      </c>
      <c r="H192" s="109"/>
      <c r="I192" s="401" t="s">
        <v>275</v>
      </c>
      <c r="J192" s="690">
        <v>50</v>
      </c>
      <c r="K192" s="690">
        <v>0</v>
      </c>
      <c r="L192" s="684"/>
      <c r="M192" s="513">
        <f t="shared" si="20"/>
        <v>0</v>
      </c>
    </row>
    <row r="193" spans="5:14" x14ac:dyDescent="0.2">
      <c r="E193" s="44">
        <v>5279</v>
      </c>
      <c r="F193" s="188" t="s">
        <v>188</v>
      </c>
      <c r="G193" s="625" t="s">
        <v>0</v>
      </c>
      <c r="H193" s="116"/>
      <c r="I193" s="626" t="s">
        <v>275</v>
      </c>
      <c r="J193" s="156">
        <v>172</v>
      </c>
      <c r="K193" s="156">
        <v>0</v>
      </c>
      <c r="L193" s="156"/>
      <c r="M193" s="530">
        <f t="shared" si="20"/>
        <v>0</v>
      </c>
    </row>
    <row r="194" spans="5:14" s="303" customFormat="1" x14ac:dyDescent="0.2">
      <c r="E194" s="44">
        <v>5212</v>
      </c>
      <c r="F194" s="638" t="s">
        <v>185</v>
      </c>
      <c r="G194" s="526"/>
      <c r="H194" s="116"/>
      <c r="I194" s="237" t="s">
        <v>352</v>
      </c>
      <c r="J194" s="156"/>
      <c r="K194" s="156">
        <v>50</v>
      </c>
      <c r="L194" s="156"/>
      <c r="M194" s="527">
        <f t="shared" si="20"/>
        <v>50</v>
      </c>
    </row>
    <row r="195" spans="5:14" s="303" customFormat="1" x14ac:dyDescent="0.2">
      <c r="E195" s="44">
        <v>5272</v>
      </c>
      <c r="F195" s="191" t="s">
        <v>186</v>
      </c>
      <c r="G195" s="627"/>
      <c r="H195" s="116"/>
      <c r="I195" s="237" t="s">
        <v>352</v>
      </c>
      <c r="J195" s="156"/>
      <c r="K195" s="156">
        <v>30</v>
      </c>
      <c r="L195" s="156"/>
      <c r="M195" s="559">
        <f t="shared" si="20"/>
        <v>30</v>
      </c>
    </row>
    <row r="196" spans="5:14" s="303" customFormat="1" x14ac:dyDescent="0.2">
      <c r="E196" s="44">
        <v>5273</v>
      </c>
      <c r="F196" s="188" t="s">
        <v>187</v>
      </c>
      <c r="G196" s="560"/>
      <c r="H196" s="116"/>
      <c r="I196" s="237" t="s">
        <v>352</v>
      </c>
      <c r="J196" s="156"/>
      <c r="K196" s="156">
        <v>50</v>
      </c>
      <c r="L196" s="156"/>
      <c r="M196" s="530">
        <f t="shared" si="20"/>
        <v>50</v>
      </c>
    </row>
    <row r="197" spans="5:14" s="303" customFormat="1" x14ac:dyDescent="0.2">
      <c r="E197" s="44">
        <v>5279</v>
      </c>
      <c r="F197" s="412" t="s">
        <v>188</v>
      </c>
      <c r="G197" s="526"/>
      <c r="H197" s="116"/>
      <c r="I197" s="237" t="s">
        <v>352</v>
      </c>
      <c r="J197" s="156"/>
      <c r="K197" s="156">
        <v>352</v>
      </c>
      <c r="L197" s="156"/>
      <c r="M197" s="527">
        <f t="shared" si="20"/>
        <v>352</v>
      </c>
    </row>
    <row r="198" spans="5:14" x14ac:dyDescent="0.2">
      <c r="E198" s="396" t="s">
        <v>116</v>
      </c>
      <c r="F198" s="182"/>
      <c r="G198" s="399"/>
      <c r="H198" s="400"/>
      <c r="I198" s="400"/>
      <c r="J198" s="452">
        <f>SUM(J199)</f>
        <v>29011</v>
      </c>
      <c r="K198" s="452">
        <f>SUM(K199)</f>
        <v>29681</v>
      </c>
      <c r="L198" s="452">
        <f>SUM(L199)</f>
        <v>320</v>
      </c>
      <c r="M198" s="452">
        <f>SUM(M199)</f>
        <v>30001</v>
      </c>
      <c r="N198" s="38"/>
    </row>
    <row r="199" spans="5:14" x14ac:dyDescent="0.2">
      <c r="E199" s="185">
        <v>5311</v>
      </c>
      <c r="F199" s="177" t="s">
        <v>189</v>
      </c>
      <c r="G199" s="117"/>
      <c r="H199" s="117"/>
      <c r="I199" s="117"/>
      <c r="J199" s="77">
        <f>SUM(J200:J202)</f>
        <v>29011</v>
      </c>
      <c r="K199" s="77">
        <v>29681</v>
      </c>
      <c r="L199" s="448">
        <f>SUM(L200:L202)</f>
        <v>320</v>
      </c>
      <c r="M199" s="448">
        <f>SUM(M200:M202)</f>
        <v>30001</v>
      </c>
      <c r="N199" s="38"/>
    </row>
    <row r="200" spans="5:14" x14ac:dyDescent="0.2">
      <c r="E200" s="175"/>
      <c r="F200" s="172" t="s">
        <v>106</v>
      </c>
      <c r="G200" s="111">
        <v>5231</v>
      </c>
      <c r="H200" s="111">
        <v>5231</v>
      </c>
      <c r="I200" s="111" t="s">
        <v>31</v>
      </c>
      <c r="J200" s="70">
        <v>3350</v>
      </c>
      <c r="K200" s="70">
        <v>3350</v>
      </c>
      <c r="L200" s="102"/>
      <c r="M200" s="453">
        <f>SUM(K200:L200)</f>
        <v>3350</v>
      </c>
    </row>
    <row r="201" spans="5:14" x14ac:dyDescent="0.2">
      <c r="E201" s="175"/>
      <c r="F201" s="228" t="s">
        <v>108</v>
      </c>
      <c r="G201" s="231">
        <v>5231</v>
      </c>
      <c r="H201" s="231">
        <v>5231</v>
      </c>
      <c r="I201" s="229" t="s">
        <v>31</v>
      </c>
      <c r="J201" s="70">
        <v>19150</v>
      </c>
      <c r="K201" s="70">
        <v>19650</v>
      </c>
      <c r="L201" s="102">
        <v>239</v>
      </c>
      <c r="M201" s="448">
        <f>SUM(K201:L201)</f>
        <v>19889</v>
      </c>
    </row>
    <row r="202" spans="5:14" x14ac:dyDescent="0.2">
      <c r="E202" s="227"/>
      <c r="F202" s="223" t="s">
        <v>261</v>
      </c>
      <c r="G202" s="128">
        <v>5231</v>
      </c>
      <c r="H202" s="128">
        <v>5231</v>
      </c>
      <c r="I202" s="232" t="s">
        <v>31</v>
      </c>
      <c r="J202" s="70">
        <v>6511</v>
      </c>
      <c r="K202" s="70">
        <v>6681</v>
      </c>
      <c r="L202" s="102">
        <v>81</v>
      </c>
      <c r="M202" s="448">
        <f>SUM(K202:L202)</f>
        <v>6762</v>
      </c>
    </row>
    <row r="203" spans="5:14" x14ac:dyDescent="0.2">
      <c r="E203" s="416" t="s">
        <v>117</v>
      </c>
      <c r="F203" s="417"/>
      <c r="G203" s="418"/>
      <c r="H203" s="418"/>
      <c r="I203" s="419"/>
      <c r="J203" s="553">
        <f>SUM(J204)</f>
        <v>2550</v>
      </c>
      <c r="K203" s="553">
        <f>SUM(K204)</f>
        <v>4910</v>
      </c>
      <c r="L203" s="451"/>
      <c r="M203" s="553">
        <f>SUM(M204)</f>
        <v>4910</v>
      </c>
    </row>
    <row r="204" spans="5:14" x14ac:dyDescent="0.2">
      <c r="E204" s="174">
        <v>5512</v>
      </c>
      <c r="F204" s="420" t="s">
        <v>190</v>
      </c>
      <c r="G204" s="421"/>
      <c r="H204" s="421"/>
      <c r="I204" s="157"/>
      <c r="J204" s="158">
        <f>SUM(J205,J207,J216)</f>
        <v>2550</v>
      </c>
      <c r="K204" s="559">
        <v>4910</v>
      </c>
      <c r="L204" s="559"/>
      <c r="M204" s="559">
        <f>SUM(M205,M207,M216)</f>
        <v>4910</v>
      </c>
      <c r="N204" s="38"/>
    </row>
    <row r="205" spans="5:14" x14ac:dyDescent="0.2">
      <c r="E205" s="176"/>
      <c r="F205" s="188" t="s">
        <v>262</v>
      </c>
      <c r="G205" s="118"/>
      <c r="H205" s="118"/>
      <c r="I205" s="226" t="s">
        <v>275</v>
      </c>
      <c r="J205" s="282">
        <v>2100</v>
      </c>
      <c r="K205" s="282">
        <v>0</v>
      </c>
      <c r="L205" s="530"/>
      <c r="M205" s="530">
        <v>0</v>
      </c>
    </row>
    <row r="206" spans="5:14" x14ac:dyDescent="0.2">
      <c r="E206" s="174"/>
      <c r="F206" s="228" t="s">
        <v>263</v>
      </c>
      <c r="G206" s="421"/>
      <c r="H206" s="421">
        <v>8206</v>
      </c>
      <c r="I206" s="157"/>
      <c r="J206" s="284">
        <v>65</v>
      </c>
      <c r="K206" s="284">
        <v>0</v>
      </c>
      <c r="L206" s="102"/>
      <c r="M206" s="559">
        <v>0</v>
      </c>
    </row>
    <row r="207" spans="5:14" s="303" customFormat="1" x14ac:dyDescent="0.2">
      <c r="E207" s="175"/>
      <c r="F207" s="145" t="s">
        <v>262</v>
      </c>
      <c r="G207" s="312"/>
      <c r="H207" s="312"/>
      <c r="I207" s="403" t="s">
        <v>352</v>
      </c>
      <c r="J207" s="254"/>
      <c r="K207" s="254">
        <v>4460</v>
      </c>
      <c r="L207" s="453"/>
      <c r="M207" s="453">
        <f>SUM(M208,M210,M212,M214)</f>
        <v>4460</v>
      </c>
      <c r="N207" s="38"/>
    </row>
    <row r="208" spans="5:14" s="303" customFormat="1" x14ac:dyDescent="0.2">
      <c r="E208" s="175"/>
      <c r="F208" s="145" t="s">
        <v>470</v>
      </c>
      <c r="G208" s="116"/>
      <c r="H208" s="116"/>
      <c r="I208" s="237"/>
      <c r="J208" s="283"/>
      <c r="K208" s="254">
        <v>2555</v>
      </c>
      <c r="L208" s="102"/>
      <c r="M208" s="453">
        <f t="shared" ref="M208:M216" si="21">SUM(K208:L208)</f>
        <v>2555</v>
      </c>
    </row>
    <row r="209" spans="5:14" s="303" customFormat="1" x14ac:dyDescent="0.2">
      <c r="E209" s="175"/>
      <c r="F209" s="155" t="s">
        <v>471</v>
      </c>
      <c r="G209" s="116"/>
      <c r="H209" s="237">
        <v>8206</v>
      </c>
      <c r="I209" s="237"/>
      <c r="J209" s="283"/>
      <c r="K209" s="254">
        <v>634</v>
      </c>
      <c r="L209" s="102"/>
      <c r="M209" s="453">
        <f t="shared" si="21"/>
        <v>634</v>
      </c>
    </row>
    <row r="210" spans="5:14" s="303" customFormat="1" x14ac:dyDescent="0.2">
      <c r="E210" s="175"/>
      <c r="F210" s="145" t="s">
        <v>355</v>
      </c>
      <c r="G210" s="116"/>
      <c r="H210" s="116"/>
      <c r="I210" s="237"/>
      <c r="J210" s="283"/>
      <c r="K210" s="254">
        <v>1428</v>
      </c>
      <c r="L210" s="102"/>
      <c r="M210" s="453">
        <f t="shared" si="21"/>
        <v>1428</v>
      </c>
    </row>
    <row r="211" spans="5:14" s="570" customFormat="1" x14ac:dyDescent="0.2">
      <c r="E211" s="175"/>
      <c r="F211" s="155" t="s">
        <v>471</v>
      </c>
      <c r="G211" s="116"/>
      <c r="H211" s="579"/>
      <c r="I211" s="403"/>
      <c r="J211" s="292"/>
      <c r="K211" s="254">
        <v>83</v>
      </c>
      <c r="L211" s="102"/>
      <c r="M211" s="453">
        <f t="shared" si="21"/>
        <v>83</v>
      </c>
    </row>
    <row r="212" spans="5:14" s="303" customFormat="1" x14ac:dyDescent="0.2">
      <c r="E212" s="175"/>
      <c r="F212" s="145" t="s">
        <v>356</v>
      </c>
      <c r="G212" s="578"/>
      <c r="H212" s="116"/>
      <c r="I212" s="237"/>
      <c r="J212" s="102"/>
      <c r="K212" s="283">
        <v>257</v>
      </c>
      <c r="L212" s="102"/>
      <c r="M212" s="453">
        <f t="shared" si="21"/>
        <v>257</v>
      </c>
    </row>
    <row r="213" spans="5:14" s="570" customFormat="1" x14ac:dyDescent="0.2">
      <c r="E213" s="175"/>
      <c r="F213" s="155" t="s">
        <v>471</v>
      </c>
      <c r="G213" s="119"/>
      <c r="H213" s="116"/>
      <c r="I213" s="237"/>
      <c r="J213" s="102"/>
      <c r="K213" s="283">
        <v>28</v>
      </c>
      <c r="L213" s="102"/>
      <c r="M213" s="453">
        <f t="shared" si="21"/>
        <v>28</v>
      </c>
    </row>
    <row r="214" spans="5:14" s="303" customFormat="1" x14ac:dyDescent="0.2">
      <c r="E214" s="175"/>
      <c r="F214" s="145" t="s">
        <v>357</v>
      </c>
      <c r="G214" s="119"/>
      <c r="H214" s="116"/>
      <c r="I214" s="391"/>
      <c r="J214" s="467"/>
      <c r="K214" s="283">
        <v>220</v>
      </c>
      <c r="L214" s="102"/>
      <c r="M214" s="453">
        <f t="shared" si="21"/>
        <v>220</v>
      </c>
    </row>
    <row r="215" spans="5:14" s="641" customFormat="1" x14ac:dyDescent="0.2">
      <c r="E215" s="175"/>
      <c r="F215" s="155" t="s">
        <v>471</v>
      </c>
      <c r="G215" s="119"/>
      <c r="H215" s="119"/>
      <c r="I215" s="391"/>
      <c r="J215" s="467"/>
      <c r="K215" s="292">
        <v>131</v>
      </c>
      <c r="L215" s="102"/>
      <c r="M215" s="453">
        <f t="shared" si="21"/>
        <v>131</v>
      </c>
    </row>
    <row r="216" spans="5:14" x14ac:dyDescent="0.2">
      <c r="E216" s="176"/>
      <c r="F216" s="145" t="s">
        <v>264</v>
      </c>
      <c r="G216" s="422" t="s">
        <v>0</v>
      </c>
      <c r="H216" s="423"/>
      <c r="I216" s="116" t="s">
        <v>33</v>
      </c>
      <c r="J216" s="102">
        <v>450</v>
      </c>
      <c r="K216" s="424">
        <v>450</v>
      </c>
      <c r="L216" s="102"/>
      <c r="M216" s="530">
        <f t="shared" si="21"/>
        <v>450</v>
      </c>
    </row>
    <row r="217" spans="5:14" x14ac:dyDescent="0.2">
      <c r="E217" s="561" t="s">
        <v>118</v>
      </c>
      <c r="F217" s="182"/>
      <c r="G217" s="397"/>
      <c r="H217" s="397"/>
      <c r="I217" s="398"/>
      <c r="J217" s="452">
        <f>SUM(J218,J222,J228,)</f>
        <v>153976</v>
      </c>
      <c r="K217" s="452">
        <f>SUM(K218,K222,K228,)</f>
        <v>161086</v>
      </c>
      <c r="L217" s="452">
        <f>SUM(L218,L222,L228,)</f>
        <v>5984</v>
      </c>
      <c r="M217" s="452">
        <f>SUM(M218,M222,M228,)</f>
        <v>167070</v>
      </c>
      <c r="N217" s="38"/>
    </row>
    <row r="218" spans="5:14" x14ac:dyDescent="0.2">
      <c r="E218" s="175">
        <v>6112</v>
      </c>
      <c r="F218" s="177" t="s">
        <v>191</v>
      </c>
      <c r="G218" s="117"/>
      <c r="H218" s="109"/>
      <c r="I218" s="415" t="s">
        <v>276</v>
      </c>
      <c r="J218" s="77">
        <f>SUM(J219:J221)</f>
        <v>6819</v>
      </c>
      <c r="K218" s="77">
        <v>6897</v>
      </c>
      <c r="L218" s="453"/>
      <c r="M218" s="453">
        <f>SUM(M219:M221)</f>
        <v>6897</v>
      </c>
      <c r="N218" s="38"/>
    </row>
    <row r="219" spans="5:14" x14ac:dyDescent="0.2">
      <c r="E219" s="175"/>
      <c r="F219" s="172" t="s">
        <v>106</v>
      </c>
      <c r="G219" s="111" t="s">
        <v>72</v>
      </c>
      <c r="H219" s="111">
        <v>8222</v>
      </c>
      <c r="I219" s="111"/>
      <c r="J219" s="71">
        <v>90</v>
      </c>
      <c r="K219" s="71">
        <v>168</v>
      </c>
      <c r="L219" s="156"/>
      <c r="M219" s="453">
        <f>SUM(K219:L219)</f>
        <v>168</v>
      </c>
    </row>
    <row r="220" spans="5:14" x14ac:dyDescent="0.2">
      <c r="E220" s="175"/>
      <c r="F220" s="172" t="s">
        <v>265</v>
      </c>
      <c r="G220" s="111" t="s">
        <v>72</v>
      </c>
      <c r="H220" s="111"/>
      <c r="I220" s="111"/>
      <c r="J220" s="254">
        <v>5275</v>
      </c>
      <c r="K220" s="254">
        <v>5275</v>
      </c>
      <c r="L220" s="102"/>
      <c r="M220" s="453">
        <f>SUM(K220:L220)</f>
        <v>5275</v>
      </c>
    </row>
    <row r="221" spans="5:14" x14ac:dyDescent="0.2">
      <c r="E221" s="176"/>
      <c r="F221" s="171" t="s">
        <v>261</v>
      </c>
      <c r="G221" s="114" t="s">
        <v>72</v>
      </c>
      <c r="H221" s="114"/>
      <c r="I221" s="114"/>
      <c r="J221" s="278">
        <v>1454</v>
      </c>
      <c r="K221" s="278">
        <v>1454</v>
      </c>
      <c r="L221" s="548"/>
      <c r="M221" s="453">
        <f>SUM(K221:L221)</f>
        <v>1454</v>
      </c>
      <c r="N221" s="38"/>
    </row>
    <row r="222" spans="5:14" s="594" customFormat="1" x14ac:dyDescent="0.2">
      <c r="E222" s="175">
        <v>6117</v>
      </c>
      <c r="F222" s="155" t="s">
        <v>524</v>
      </c>
      <c r="G222" s="116"/>
      <c r="H222" s="116"/>
      <c r="I222" s="116"/>
      <c r="J222" s="102"/>
      <c r="K222" s="102">
        <v>1400</v>
      </c>
      <c r="L222" s="102"/>
      <c r="M222" s="102">
        <f>SUM(M224:M227)</f>
        <v>1400</v>
      </c>
    </row>
    <row r="223" spans="5:14" s="594" customFormat="1" x14ac:dyDescent="0.2">
      <c r="E223" s="175"/>
      <c r="F223" s="145" t="s">
        <v>473</v>
      </c>
      <c r="G223" s="116"/>
      <c r="H223" s="116"/>
      <c r="I223" s="116"/>
      <c r="J223" s="102"/>
      <c r="K223" s="102"/>
      <c r="L223" s="102"/>
      <c r="M223" s="151"/>
    </row>
    <row r="224" spans="5:14" s="594" customFormat="1" x14ac:dyDescent="0.2">
      <c r="E224" s="175"/>
      <c r="F224" s="145" t="s">
        <v>106</v>
      </c>
      <c r="G224" s="116"/>
      <c r="H224" s="116">
        <v>5242</v>
      </c>
      <c r="I224" s="116"/>
      <c r="J224" s="102"/>
      <c r="K224" s="102">
        <v>823</v>
      </c>
      <c r="L224" s="102"/>
      <c r="M224" s="453">
        <f>SUM(K224:L224)</f>
        <v>823</v>
      </c>
    </row>
    <row r="225" spans="4:16" s="594" customFormat="1" x14ac:dyDescent="0.2">
      <c r="E225" s="175"/>
      <c r="F225" s="145" t="s">
        <v>108</v>
      </c>
      <c r="G225" s="116"/>
      <c r="H225" s="116"/>
      <c r="I225" s="116"/>
      <c r="J225" s="102"/>
      <c r="K225" s="102">
        <v>550</v>
      </c>
      <c r="L225" s="102"/>
      <c r="M225" s="453">
        <f>SUM(K225:L225)</f>
        <v>550</v>
      </c>
    </row>
    <row r="226" spans="4:16" s="594" customFormat="1" x14ac:dyDescent="0.2">
      <c r="E226" s="175"/>
      <c r="F226" s="145" t="s">
        <v>261</v>
      </c>
      <c r="G226" s="116"/>
      <c r="H226" s="116"/>
      <c r="I226" s="116"/>
      <c r="J226" s="102"/>
      <c r="K226" s="102">
        <v>22</v>
      </c>
      <c r="L226" s="102"/>
      <c r="M226" s="453">
        <f>SUM(K226:L226)</f>
        <v>22</v>
      </c>
    </row>
    <row r="227" spans="4:16" s="594" customFormat="1" x14ac:dyDescent="0.2">
      <c r="E227" s="175"/>
      <c r="F227" s="145" t="s">
        <v>474</v>
      </c>
      <c r="G227" s="116"/>
      <c r="H227" s="116"/>
      <c r="I227" s="116"/>
      <c r="J227" s="102"/>
      <c r="K227" s="102">
        <v>5</v>
      </c>
      <c r="L227" s="102"/>
      <c r="M227" s="453">
        <f>SUM(K227:L227)</f>
        <v>5</v>
      </c>
    </row>
    <row r="228" spans="4:16" x14ac:dyDescent="0.2">
      <c r="E228" s="174">
        <v>6171</v>
      </c>
      <c r="F228" s="583" t="s">
        <v>192</v>
      </c>
      <c r="G228" s="433"/>
      <c r="H228" s="433"/>
      <c r="I228" s="433"/>
      <c r="J228" s="436">
        <f>SUM(J229,J239,J248,J258,J268:J270)</f>
        <v>147157</v>
      </c>
      <c r="K228" s="455">
        <v>152789</v>
      </c>
      <c r="L228" s="455">
        <f t="shared" ref="L228" si="22">SUM(L229,L239,L248,L258,L268:L270)</f>
        <v>5984</v>
      </c>
      <c r="M228" s="455">
        <f>SUM(M229,M239,M248,M258,M268:M270)</f>
        <v>158773</v>
      </c>
      <c r="N228" s="38"/>
    </row>
    <row r="229" spans="4:16" x14ac:dyDescent="0.2">
      <c r="D229" s="753"/>
      <c r="E229" s="175"/>
      <c r="F229" s="268" t="s">
        <v>268</v>
      </c>
      <c r="G229" s="42" t="s">
        <v>119</v>
      </c>
      <c r="H229" s="427" t="s">
        <v>368</v>
      </c>
      <c r="I229" s="42" t="s">
        <v>37</v>
      </c>
      <c r="J229" s="270">
        <f>SUM(J231:J232)</f>
        <v>37500</v>
      </c>
      <c r="K229" s="454">
        <v>38218</v>
      </c>
      <c r="L229" s="454">
        <f>SUM(L231:L232)</f>
        <v>674</v>
      </c>
      <c r="M229" s="454">
        <f>SUM(M231:M232)</f>
        <v>38892</v>
      </c>
      <c r="N229" s="38"/>
      <c r="P229" s="426"/>
    </row>
    <row r="230" spans="4:16" s="303" customFormat="1" x14ac:dyDescent="0.2">
      <c r="D230" s="753"/>
      <c r="E230" s="175"/>
      <c r="F230" s="268" t="s">
        <v>351</v>
      </c>
      <c r="G230" s="42"/>
      <c r="H230" s="273"/>
      <c r="I230" s="273"/>
      <c r="J230" s="270"/>
      <c r="K230" s="270"/>
      <c r="L230" s="455"/>
      <c r="M230" s="448"/>
    </row>
    <row r="231" spans="4:16" s="303" customFormat="1" x14ac:dyDescent="0.2">
      <c r="D231" s="753"/>
      <c r="E231" s="175"/>
      <c r="F231" s="268" t="s">
        <v>358</v>
      </c>
      <c r="G231" s="42"/>
      <c r="H231" s="273"/>
      <c r="I231" s="273"/>
      <c r="J231" s="270">
        <v>37000</v>
      </c>
      <c r="K231" s="270">
        <v>36869</v>
      </c>
      <c r="L231" s="455">
        <v>674</v>
      </c>
      <c r="M231" s="453">
        <f>SUM(K231:L231)</f>
        <v>37543</v>
      </c>
    </row>
    <row r="232" spans="4:16" x14ac:dyDescent="0.2">
      <c r="D232" s="753"/>
      <c r="E232" s="175"/>
      <c r="F232" s="268" t="s">
        <v>361</v>
      </c>
      <c r="G232" s="42"/>
      <c r="H232" s="273"/>
      <c r="I232" s="273"/>
      <c r="J232" s="271">
        <f>SUM(J233:J238)</f>
        <v>500</v>
      </c>
      <c r="K232" s="448">
        <v>1349</v>
      </c>
      <c r="L232" s="448"/>
      <c r="M232" s="448">
        <f>SUM(M233:M238)</f>
        <v>1349</v>
      </c>
      <c r="N232" s="38"/>
    </row>
    <row r="233" spans="4:16" x14ac:dyDescent="0.2">
      <c r="E233" s="175"/>
      <c r="F233" s="509" t="s">
        <v>303</v>
      </c>
      <c r="G233" s="42"/>
      <c r="H233" s="275" t="s">
        <v>446</v>
      </c>
      <c r="I233" s="273"/>
      <c r="J233" s="293">
        <v>50</v>
      </c>
      <c r="K233" s="293">
        <v>302</v>
      </c>
      <c r="L233" s="455"/>
      <c r="M233" s="453">
        <f t="shared" ref="M233:M238" si="23">SUM(K233:L233)</f>
        <v>302</v>
      </c>
    </row>
    <row r="234" spans="4:16" x14ac:dyDescent="0.2">
      <c r="D234" s="596"/>
      <c r="E234" s="175"/>
      <c r="F234" s="507" t="s">
        <v>305</v>
      </c>
      <c r="G234" s="42"/>
      <c r="H234" s="273">
        <v>8234.8235000000004</v>
      </c>
      <c r="I234" s="273"/>
      <c r="J234" s="293">
        <v>50</v>
      </c>
      <c r="K234" s="293">
        <v>114</v>
      </c>
      <c r="L234" s="455"/>
      <c r="M234" s="453">
        <f t="shared" si="23"/>
        <v>114</v>
      </c>
    </row>
    <row r="235" spans="4:16" x14ac:dyDescent="0.2">
      <c r="E235" s="175"/>
      <c r="F235" s="713" t="s">
        <v>307</v>
      </c>
      <c r="G235" s="528"/>
      <c r="H235" s="118">
        <v>8236.8237000000008</v>
      </c>
      <c r="I235" s="528"/>
      <c r="J235" s="693">
        <v>100</v>
      </c>
      <c r="K235" s="693">
        <v>186</v>
      </c>
      <c r="L235" s="455"/>
      <c r="M235" s="530">
        <f t="shared" si="23"/>
        <v>186</v>
      </c>
    </row>
    <row r="236" spans="4:16" x14ac:dyDescent="0.2">
      <c r="E236" s="175"/>
      <c r="F236" s="628" t="s">
        <v>302</v>
      </c>
      <c r="G236" s="433"/>
      <c r="H236" s="434">
        <v>5413</v>
      </c>
      <c r="I236" s="434"/>
      <c r="J236" s="694">
        <v>100</v>
      </c>
      <c r="K236" s="694">
        <v>223</v>
      </c>
      <c r="L236" s="455"/>
      <c r="M236" s="559">
        <f t="shared" si="23"/>
        <v>223</v>
      </c>
    </row>
    <row r="237" spans="4:16" x14ac:dyDescent="0.2">
      <c r="E237" s="175"/>
      <c r="F237" s="510" t="s">
        <v>436</v>
      </c>
      <c r="G237" s="528"/>
      <c r="H237" s="564">
        <v>8233.8241999999991</v>
      </c>
      <c r="I237" s="528"/>
      <c r="J237" s="693">
        <v>100</v>
      </c>
      <c r="K237" s="693">
        <v>424</v>
      </c>
      <c r="L237" s="455"/>
      <c r="M237" s="530">
        <f t="shared" si="23"/>
        <v>424</v>
      </c>
    </row>
    <row r="238" spans="4:16" x14ac:dyDescent="0.2">
      <c r="E238" s="175"/>
      <c r="F238" s="622" t="s">
        <v>309</v>
      </c>
      <c r="G238" s="433"/>
      <c r="H238" s="434">
        <v>5257</v>
      </c>
      <c r="I238" s="434"/>
      <c r="J238" s="694">
        <v>100</v>
      </c>
      <c r="K238" s="694">
        <v>100</v>
      </c>
      <c r="L238" s="455"/>
      <c r="M238" s="559">
        <f t="shared" si="23"/>
        <v>100</v>
      </c>
    </row>
    <row r="239" spans="4:16" x14ac:dyDescent="0.2">
      <c r="E239" s="173"/>
      <c r="F239" s="268" t="s">
        <v>373</v>
      </c>
      <c r="G239" s="42" t="s">
        <v>72</v>
      </c>
      <c r="H239" s="273"/>
      <c r="I239" s="275" t="s">
        <v>276</v>
      </c>
      <c r="J239" s="270">
        <f>SUM(J241:J242)</f>
        <v>2040</v>
      </c>
      <c r="K239" s="270">
        <v>3027</v>
      </c>
      <c r="L239" s="455">
        <f>SUM(L241:L242)</f>
        <v>1212</v>
      </c>
      <c r="M239" s="455">
        <f>SUM(M241:M242)</f>
        <v>4239</v>
      </c>
    </row>
    <row r="240" spans="4:16" s="303" customFormat="1" x14ac:dyDescent="0.2">
      <c r="E240" s="173"/>
      <c r="F240" s="268" t="s">
        <v>351</v>
      </c>
      <c r="G240" s="42"/>
      <c r="H240" s="273"/>
      <c r="I240" s="275"/>
      <c r="J240" s="270"/>
      <c r="K240" s="270"/>
      <c r="L240" s="455"/>
      <c r="M240" s="454"/>
    </row>
    <row r="241" spans="5:14" s="303" customFormat="1" x14ac:dyDescent="0.2">
      <c r="E241" s="173"/>
      <c r="F241" s="274" t="s">
        <v>400</v>
      </c>
      <c r="G241" s="528"/>
      <c r="H241" s="528"/>
      <c r="I241" s="438"/>
      <c r="J241" s="529">
        <v>900</v>
      </c>
      <c r="K241" s="529">
        <v>1421</v>
      </c>
      <c r="L241" s="455"/>
      <c r="M241" s="530">
        <f>SUM(K241:L241)</f>
        <v>1421</v>
      </c>
    </row>
    <row r="242" spans="5:14" x14ac:dyDescent="0.2">
      <c r="E242" s="173"/>
      <c r="F242" s="628" t="s">
        <v>401</v>
      </c>
      <c r="G242" s="564"/>
      <c r="H242" s="564"/>
      <c r="I242" s="565"/>
      <c r="J242" s="593">
        <f>SUM(J243:J247)</f>
        <v>1140</v>
      </c>
      <c r="K242" s="593">
        <v>1606</v>
      </c>
      <c r="L242" s="527">
        <f>SUM(L243:L247)</f>
        <v>1212</v>
      </c>
      <c r="M242" s="527">
        <f>SUM(M243:M247)</f>
        <v>2818</v>
      </c>
      <c r="N242" s="38"/>
    </row>
    <row r="243" spans="5:14" x14ac:dyDescent="0.2">
      <c r="E243" s="173"/>
      <c r="F243" s="587" t="s">
        <v>303</v>
      </c>
      <c r="G243" s="266"/>
      <c r="H243" s="639" t="s">
        <v>446</v>
      </c>
      <c r="I243" s="639"/>
      <c r="J243" s="267"/>
      <c r="K243" s="267">
        <v>9</v>
      </c>
      <c r="L243" s="591"/>
      <c r="M243" s="513">
        <f>SUM(K243:L243)</f>
        <v>9</v>
      </c>
    </row>
    <row r="244" spans="5:14" x14ac:dyDescent="0.2">
      <c r="E244" s="173"/>
      <c r="F244" s="507" t="s">
        <v>305</v>
      </c>
      <c r="G244" s="42"/>
      <c r="H244" s="273">
        <v>8234.8235000000004</v>
      </c>
      <c r="I244" s="275"/>
      <c r="J244" s="270"/>
      <c r="K244" s="270">
        <v>13</v>
      </c>
      <c r="L244" s="455"/>
      <c r="M244" s="453">
        <f>SUM(K244:L244)</f>
        <v>13</v>
      </c>
    </row>
    <row r="245" spans="5:14" x14ac:dyDescent="0.2">
      <c r="E245" s="173"/>
      <c r="F245" s="507" t="s">
        <v>307</v>
      </c>
      <c r="G245" s="42"/>
      <c r="H245" s="114">
        <v>8236.8237000000008</v>
      </c>
      <c r="I245" s="275"/>
      <c r="J245" s="270"/>
      <c r="K245" s="270">
        <v>10</v>
      </c>
      <c r="L245" s="455"/>
      <c r="M245" s="453">
        <f>SUM(K245:L245)</f>
        <v>10</v>
      </c>
    </row>
    <row r="246" spans="5:14" x14ac:dyDescent="0.2">
      <c r="E246" s="173"/>
      <c r="F246" s="508" t="s">
        <v>302</v>
      </c>
      <c r="G246" s="273"/>
      <c r="H246" s="273">
        <v>5413</v>
      </c>
      <c r="I246" s="275"/>
      <c r="J246" s="432">
        <v>1140</v>
      </c>
      <c r="K246" s="432">
        <v>1535</v>
      </c>
      <c r="L246" s="455">
        <v>1212</v>
      </c>
      <c r="M246" s="453">
        <f>SUM(K246:L246)</f>
        <v>2747</v>
      </c>
    </row>
    <row r="247" spans="5:14" x14ac:dyDescent="0.2">
      <c r="E247" s="173"/>
      <c r="F247" s="510" t="s">
        <v>436</v>
      </c>
      <c r="G247" s="433"/>
      <c r="H247" s="434">
        <v>8233.8241999999991</v>
      </c>
      <c r="I247" s="435"/>
      <c r="J247" s="436"/>
      <c r="K247" s="436">
        <v>39</v>
      </c>
      <c r="L247" s="455"/>
      <c r="M247" s="453">
        <f>SUM(K247:L247)</f>
        <v>39</v>
      </c>
    </row>
    <row r="248" spans="5:14" x14ac:dyDescent="0.2">
      <c r="E248" s="173" t="s">
        <v>64</v>
      </c>
      <c r="F248" s="268" t="s">
        <v>266</v>
      </c>
      <c r="G248" s="42" t="s">
        <v>120</v>
      </c>
      <c r="H248" s="273"/>
      <c r="I248" s="275" t="s">
        <v>276</v>
      </c>
      <c r="J248" s="270">
        <f>SUM(J250:J251)</f>
        <v>76655</v>
      </c>
      <c r="K248" s="448">
        <v>78759</v>
      </c>
      <c r="L248" s="151">
        <f>SUM(L250:L251)</f>
        <v>3094</v>
      </c>
      <c r="M248" s="448">
        <f>SUM(M250:M251)</f>
        <v>81853</v>
      </c>
      <c r="N248" s="38"/>
    </row>
    <row r="249" spans="5:14" s="303" customFormat="1" x14ac:dyDescent="0.2">
      <c r="E249" s="173"/>
      <c r="F249" s="268" t="s">
        <v>351</v>
      </c>
      <c r="G249" s="42"/>
      <c r="H249" s="273"/>
      <c r="I249" s="275"/>
      <c r="J249" s="270"/>
      <c r="K249" s="270"/>
      <c r="L249" s="455"/>
      <c r="M249" s="448"/>
    </row>
    <row r="250" spans="5:14" s="303" customFormat="1" x14ac:dyDescent="0.2">
      <c r="E250" s="173"/>
      <c r="F250" s="274" t="s">
        <v>359</v>
      </c>
      <c r="G250" s="528"/>
      <c r="H250" s="438" t="s">
        <v>421</v>
      </c>
      <c r="I250" s="438" t="s">
        <v>276</v>
      </c>
      <c r="J250" s="529">
        <v>76655</v>
      </c>
      <c r="K250" s="529">
        <v>77897</v>
      </c>
      <c r="L250" s="455">
        <v>2722</v>
      </c>
      <c r="M250" s="530">
        <f>SUM(K250:L250)</f>
        <v>80619</v>
      </c>
      <c r="N250" s="38"/>
    </row>
    <row r="251" spans="5:14" x14ac:dyDescent="0.2">
      <c r="E251" s="173"/>
      <c r="F251" s="628" t="s">
        <v>360</v>
      </c>
      <c r="G251" s="564"/>
      <c r="H251" s="564"/>
      <c r="I251" s="565"/>
      <c r="J251" s="593"/>
      <c r="K251" s="527">
        <v>862</v>
      </c>
      <c r="L251" s="527">
        <f>SUM(L252:L257)</f>
        <v>372</v>
      </c>
      <c r="M251" s="527">
        <f>SUM(M252:M257)</f>
        <v>1234</v>
      </c>
    </row>
    <row r="252" spans="5:14" x14ac:dyDescent="0.2">
      <c r="E252" s="173"/>
      <c r="F252" s="587" t="s">
        <v>303</v>
      </c>
      <c r="G252" s="588"/>
      <c r="H252" s="589" t="s">
        <v>446</v>
      </c>
      <c r="I252" s="589"/>
      <c r="J252" s="590"/>
      <c r="K252" s="590">
        <v>144</v>
      </c>
      <c r="L252" s="591"/>
      <c r="M252" s="592">
        <f t="shared" ref="M252:M257" si="24">SUM(K252:L252)</f>
        <v>144</v>
      </c>
    </row>
    <row r="253" spans="5:14" x14ac:dyDescent="0.2">
      <c r="E253" s="173"/>
      <c r="F253" s="563" t="s">
        <v>305</v>
      </c>
      <c r="G253" s="564"/>
      <c r="H253" s="564">
        <v>8234.8235000000004</v>
      </c>
      <c r="I253" s="565"/>
      <c r="J253" s="566"/>
      <c r="K253" s="566">
        <v>108</v>
      </c>
      <c r="L253" s="455"/>
      <c r="M253" s="527">
        <f t="shared" si="24"/>
        <v>108</v>
      </c>
    </row>
    <row r="254" spans="5:14" x14ac:dyDescent="0.2">
      <c r="E254" s="173"/>
      <c r="F254" s="562" t="s">
        <v>307</v>
      </c>
      <c r="G254" s="236"/>
      <c r="H254" s="236">
        <v>8236.8237000000008</v>
      </c>
      <c r="I254" s="532"/>
      <c r="J254" s="533"/>
      <c r="K254" s="533">
        <v>191</v>
      </c>
      <c r="L254" s="102"/>
      <c r="M254" s="527">
        <f t="shared" si="24"/>
        <v>191</v>
      </c>
    </row>
    <row r="255" spans="5:14" x14ac:dyDescent="0.2">
      <c r="E255" s="173"/>
      <c r="F255" s="177" t="s">
        <v>302</v>
      </c>
      <c r="G255" s="117"/>
      <c r="H255" s="109">
        <v>5413</v>
      </c>
      <c r="I255" s="415"/>
      <c r="J255" s="77"/>
      <c r="K255" s="77">
        <v>90</v>
      </c>
      <c r="L255" s="467">
        <v>372</v>
      </c>
      <c r="M255" s="513">
        <f t="shared" si="24"/>
        <v>462</v>
      </c>
    </row>
    <row r="256" spans="5:14" x14ac:dyDescent="0.2">
      <c r="E256" s="93"/>
      <c r="F256" s="510" t="s">
        <v>436</v>
      </c>
      <c r="G256" s="118"/>
      <c r="H256" s="564">
        <v>8233.8241999999991</v>
      </c>
      <c r="I256" s="226"/>
      <c r="J256" s="89"/>
      <c r="K256" s="89">
        <v>317</v>
      </c>
      <c r="L256" s="102"/>
      <c r="M256" s="530">
        <f t="shared" si="24"/>
        <v>317</v>
      </c>
    </row>
    <row r="257" spans="5:14" x14ac:dyDescent="0.2">
      <c r="E257" s="173"/>
      <c r="F257" s="177" t="s">
        <v>304</v>
      </c>
      <c r="G257" s="117"/>
      <c r="H257" s="109">
        <v>8206</v>
      </c>
      <c r="I257" s="731"/>
      <c r="J257" s="77"/>
      <c r="K257" s="77">
        <v>12</v>
      </c>
      <c r="L257" s="467"/>
      <c r="M257" s="513">
        <f t="shared" si="24"/>
        <v>12</v>
      </c>
    </row>
    <row r="258" spans="5:14" x14ac:dyDescent="0.2">
      <c r="E258" s="173"/>
      <c r="F258" s="268" t="s">
        <v>267</v>
      </c>
      <c r="G258" s="42" t="s">
        <v>120</v>
      </c>
      <c r="H258" s="273"/>
      <c r="I258" s="275" t="s">
        <v>276</v>
      </c>
      <c r="J258" s="270">
        <f>SUM(J260:J261)</f>
        <v>26075</v>
      </c>
      <c r="K258" s="448">
        <v>26996</v>
      </c>
      <c r="L258" s="151">
        <f>SUM(L260:L261)</f>
        <v>1004</v>
      </c>
      <c r="M258" s="448">
        <f>SUM(M260:M261)</f>
        <v>28000</v>
      </c>
      <c r="N258" s="38"/>
    </row>
    <row r="259" spans="5:14" s="303" customFormat="1" x14ac:dyDescent="0.2">
      <c r="E259" s="173"/>
      <c r="F259" s="268" t="s">
        <v>351</v>
      </c>
      <c r="G259" s="42"/>
      <c r="H259" s="273"/>
      <c r="I259" s="275"/>
      <c r="J259" s="270"/>
      <c r="K259" s="270"/>
      <c r="L259" s="455"/>
      <c r="M259" s="448"/>
    </row>
    <row r="260" spans="5:14" s="303" customFormat="1" x14ac:dyDescent="0.2">
      <c r="E260" s="173"/>
      <c r="F260" s="268" t="s">
        <v>362</v>
      </c>
      <c r="G260" s="42"/>
      <c r="H260" s="275" t="s">
        <v>422</v>
      </c>
      <c r="I260" s="275"/>
      <c r="J260" s="270">
        <v>26075</v>
      </c>
      <c r="K260" s="270">
        <v>26693</v>
      </c>
      <c r="L260" s="455">
        <v>888</v>
      </c>
      <c r="M260" s="448">
        <f>SUM(K260:L260)</f>
        <v>27581</v>
      </c>
    </row>
    <row r="261" spans="5:14" x14ac:dyDescent="0.2">
      <c r="E261" s="173"/>
      <c r="F261" s="268" t="s">
        <v>363</v>
      </c>
      <c r="G261" s="42"/>
      <c r="H261" s="273"/>
      <c r="I261" s="275"/>
      <c r="J261" s="271"/>
      <c r="K261" s="448">
        <v>303</v>
      </c>
      <c r="L261" s="448">
        <f>SUM(L262:L267)</f>
        <v>116</v>
      </c>
      <c r="M261" s="448">
        <f>SUM(M262:M267)</f>
        <v>419</v>
      </c>
      <c r="N261" s="38"/>
    </row>
    <row r="262" spans="5:14" x14ac:dyDescent="0.2">
      <c r="E262" s="173"/>
      <c r="F262" s="509" t="s">
        <v>303</v>
      </c>
      <c r="G262" s="42"/>
      <c r="H262" s="275" t="s">
        <v>446</v>
      </c>
      <c r="I262" s="275"/>
      <c r="J262" s="270"/>
      <c r="K262" s="270">
        <v>50</v>
      </c>
      <c r="L262" s="455"/>
      <c r="M262" s="453">
        <f t="shared" ref="M262:M270" si="25">SUM(K262:L262)</f>
        <v>50</v>
      </c>
    </row>
    <row r="263" spans="5:14" x14ac:dyDescent="0.2">
      <c r="E263" s="173"/>
      <c r="F263" s="507" t="s">
        <v>305</v>
      </c>
      <c r="G263" s="42"/>
      <c r="H263" s="273">
        <v>8234.8235000000004</v>
      </c>
      <c r="I263" s="275"/>
      <c r="J263" s="270"/>
      <c r="K263" s="270">
        <v>40</v>
      </c>
      <c r="L263" s="455"/>
      <c r="M263" s="453">
        <f t="shared" si="25"/>
        <v>40</v>
      </c>
    </row>
    <row r="264" spans="5:14" x14ac:dyDescent="0.2">
      <c r="E264" s="173"/>
      <c r="F264" s="507" t="s">
        <v>307</v>
      </c>
      <c r="G264" s="42"/>
      <c r="H264" s="114">
        <v>8236.8237000000008</v>
      </c>
      <c r="I264" s="275"/>
      <c r="J264" s="270"/>
      <c r="K264" s="270">
        <v>71</v>
      </c>
      <c r="L264" s="455"/>
      <c r="M264" s="453">
        <f t="shared" si="25"/>
        <v>71</v>
      </c>
    </row>
    <row r="265" spans="5:14" x14ac:dyDescent="0.2">
      <c r="E265" s="173"/>
      <c r="F265" s="268" t="s">
        <v>302</v>
      </c>
      <c r="G265" s="42"/>
      <c r="H265" s="273">
        <v>5413</v>
      </c>
      <c r="I265" s="275"/>
      <c r="J265" s="270"/>
      <c r="K265" s="270">
        <v>44</v>
      </c>
      <c r="L265" s="455">
        <v>116</v>
      </c>
      <c r="M265" s="453">
        <f t="shared" si="25"/>
        <v>160</v>
      </c>
    </row>
    <row r="266" spans="5:14" x14ac:dyDescent="0.2">
      <c r="E266" s="173"/>
      <c r="F266" s="510" t="s">
        <v>436</v>
      </c>
      <c r="G266" s="42"/>
      <c r="H266" s="434">
        <v>8233.8241999999991</v>
      </c>
      <c r="I266" s="275"/>
      <c r="J266" s="270"/>
      <c r="K266" s="270">
        <v>94</v>
      </c>
      <c r="L266" s="455"/>
      <c r="M266" s="453">
        <f t="shared" si="25"/>
        <v>94</v>
      </c>
    </row>
    <row r="267" spans="5:14" x14ac:dyDescent="0.2">
      <c r="E267" s="173"/>
      <c r="F267" s="508" t="s">
        <v>304</v>
      </c>
      <c r="G267" s="42"/>
      <c r="H267" s="273">
        <v>8206</v>
      </c>
      <c r="I267" s="275"/>
      <c r="J267" s="270"/>
      <c r="K267" s="270">
        <v>4</v>
      </c>
      <c r="L267" s="455"/>
      <c r="M267" s="453">
        <f t="shared" si="25"/>
        <v>4</v>
      </c>
    </row>
    <row r="268" spans="5:14" x14ac:dyDescent="0.2">
      <c r="E268" s="173"/>
      <c r="F268" s="268" t="s">
        <v>269</v>
      </c>
      <c r="G268" s="42" t="s">
        <v>121</v>
      </c>
      <c r="H268" s="275" t="s">
        <v>121</v>
      </c>
      <c r="I268" s="275" t="s">
        <v>276</v>
      </c>
      <c r="J268" s="270">
        <v>4187</v>
      </c>
      <c r="K268" s="270">
        <v>4275</v>
      </c>
      <c r="L268" s="455"/>
      <c r="M268" s="453">
        <f t="shared" si="25"/>
        <v>4275</v>
      </c>
    </row>
    <row r="269" spans="5:14" x14ac:dyDescent="0.2">
      <c r="E269" s="173"/>
      <c r="F269" s="268" t="s">
        <v>270</v>
      </c>
      <c r="G269" s="42" t="s">
        <v>72</v>
      </c>
      <c r="H269" s="42"/>
      <c r="I269" s="42" t="s">
        <v>107</v>
      </c>
      <c r="J269" s="272">
        <v>300</v>
      </c>
      <c r="K269" s="272">
        <v>300</v>
      </c>
      <c r="L269" s="456"/>
      <c r="M269" s="453">
        <f t="shared" si="25"/>
        <v>300</v>
      </c>
    </row>
    <row r="270" spans="5:14" s="303" customFormat="1" x14ac:dyDescent="0.2">
      <c r="E270" s="93"/>
      <c r="F270" s="509" t="s">
        <v>285</v>
      </c>
      <c r="G270" s="437">
        <v>8222</v>
      </c>
      <c r="H270" s="438">
        <v>8222</v>
      </c>
      <c r="I270" s="438" t="s">
        <v>46</v>
      </c>
      <c r="J270" s="439">
        <v>400</v>
      </c>
      <c r="K270" s="439">
        <v>1214</v>
      </c>
      <c r="L270" s="456"/>
      <c r="M270" s="530">
        <f t="shared" si="25"/>
        <v>1214</v>
      </c>
    </row>
    <row r="271" spans="5:14" x14ac:dyDescent="0.2">
      <c r="E271" s="561" t="s">
        <v>122</v>
      </c>
      <c r="F271" s="182"/>
      <c r="G271" s="431"/>
      <c r="H271" s="431"/>
      <c r="I271" s="333" t="s">
        <v>8</v>
      </c>
      <c r="J271" s="452">
        <f>SUM(J272)</f>
        <v>1000</v>
      </c>
      <c r="K271" s="452">
        <f>SUM(K272)</f>
        <v>1000</v>
      </c>
      <c r="L271" s="452">
        <f>SUM(L272)</f>
        <v>5396</v>
      </c>
      <c r="M271" s="452">
        <f>SUM(M272)</f>
        <v>6396</v>
      </c>
      <c r="N271" s="38"/>
    </row>
    <row r="272" spans="5:14" x14ac:dyDescent="0.2">
      <c r="E272" s="175">
        <v>6399</v>
      </c>
      <c r="F272" s="177" t="s">
        <v>193</v>
      </c>
      <c r="G272" s="117"/>
      <c r="H272" s="117"/>
      <c r="I272" s="117"/>
      <c r="J272" s="77">
        <v>1000</v>
      </c>
      <c r="K272" s="77">
        <v>1000</v>
      </c>
      <c r="L272" s="453">
        <f>SUM(L273:L274)</f>
        <v>5396</v>
      </c>
      <c r="M272" s="453">
        <f>SUM(M273:M274)</f>
        <v>6396</v>
      </c>
      <c r="N272" s="38"/>
    </row>
    <row r="273" spans="1:14" x14ac:dyDescent="0.2">
      <c r="E273" s="175"/>
      <c r="F273" s="172" t="s">
        <v>284</v>
      </c>
      <c r="G273" s="111"/>
      <c r="H273" s="111"/>
      <c r="I273" s="111"/>
      <c r="J273" s="70">
        <v>1000</v>
      </c>
      <c r="K273" s="70">
        <v>1000</v>
      </c>
      <c r="L273" s="102"/>
      <c r="M273" s="453">
        <f>SUM(K273:L273)</f>
        <v>1000</v>
      </c>
    </row>
    <row r="274" spans="1:14" s="720" customFormat="1" x14ac:dyDescent="0.2">
      <c r="E274" s="721"/>
      <c r="F274" s="155" t="s">
        <v>525</v>
      </c>
      <c r="G274" s="111"/>
      <c r="H274" s="111"/>
      <c r="I274" s="111"/>
      <c r="J274" s="444"/>
      <c r="K274" s="444"/>
      <c r="L274" s="697">
        <v>5396</v>
      </c>
      <c r="M274" s="453">
        <f>SUM(K274:L274)</f>
        <v>5396</v>
      </c>
    </row>
    <row r="275" spans="1:14" x14ac:dyDescent="0.2">
      <c r="A275" s="208"/>
      <c r="B275" s="194"/>
      <c r="C275" s="255"/>
      <c r="D275" s="264"/>
      <c r="E275" s="230" t="s">
        <v>123</v>
      </c>
      <c r="F275" s="235"/>
      <c r="G275" s="133"/>
      <c r="H275" s="133"/>
      <c r="I275" s="133"/>
      <c r="J275" s="567">
        <f>SUM(J276:J277)</f>
        <v>600</v>
      </c>
      <c r="K275" s="567">
        <f>SUM(K276:K277)</f>
        <v>1090</v>
      </c>
      <c r="L275" s="567">
        <f>SUM(L276:L277)</f>
        <v>667</v>
      </c>
      <c r="M275" s="567">
        <f>SUM(M276:M277)</f>
        <v>1757</v>
      </c>
      <c r="N275" s="38"/>
    </row>
    <row r="276" spans="1:14" s="461" customFormat="1" x14ac:dyDescent="0.2">
      <c r="A276" s="460"/>
      <c r="B276" s="460"/>
      <c r="C276" s="460"/>
      <c r="D276" s="460"/>
      <c r="E276" s="174">
        <v>6402</v>
      </c>
      <c r="F276" s="463" t="s">
        <v>376</v>
      </c>
      <c r="G276" s="111"/>
      <c r="H276" s="111"/>
      <c r="I276" s="144" t="s">
        <v>8</v>
      </c>
      <c r="J276" s="70"/>
      <c r="K276" s="444">
        <v>490</v>
      </c>
      <c r="L276" s="102"/>
      <c r="M276" s="453">
        <f>SUM(K276:L276)</f>
        <v>490</v>
      </c>
    </row>
    <row r="277" spans="1:14" x14ac:dyDescent="0.2">
      <c r="E277" s="174">
        <v>6409</v>
      </c>
      <c r="F277" s="149" t="s">
        <v>194</v>
      </c>
      <c r="G277" s="111"/>
      <c r="H277" s="111"/>
      <c r="I277" s="111"/>
      <c r="J277" s="70">
        <f>SUM(J278:J282)</f>
        <v>600</v>
      </c>
      <c r="K277" s="70">
        <v>600</v>
      </c>
      <c r="L277" s="277">
        <f>SUM(L278)</f>
        <v>667</v>
      </c>
      <c r="M277" s="549">
        <f>SUM(K277:L277)</f>
        <v>1267</v>
      </c>
      <c r="N277" s="38"/>
    </row>
    <row r="278" spans="1:14" x14ac:dyDescent="0.2">
      <c r="D278" s="754"/>
      <c r="E278" s="175"/>
      <c r="F278" s="149" t="s">
        <v>510</v>
      </c>
      <c r="G278" s="132">
        <v>5231</v>
      </c>
      <c r="H278" s="671"/>
      <c r="I278" s="111" t="s">
        <v>31</v>
      </c>
      <c r="J278" s="70">
        <v>300</v>
      </c>
      <c r="K278" s="444">
        <f>SUM(K279:K281)</f>
        <v>300</v>
      </c>
      <c r="L278" s="444">
        <f>SUM(L279:L281)</f>
        <v>667</v>
      </c>
      <c r="M278" s="102">
        <f>SUM(M279:M281)</f>
        <v>967</v>
      </c>
    </row>
    <row r="279" spans="1:14" s="668" customFormat="1" x14ac:dyDescent="0.2">
      <c r="D279" s="754"/>
      <c r="E279" s="175"/>
      <c r="F279" s="187" t="s">
        <v>355</v>
      </c>
      <c r="G279" s="670"/>
      <c r="H279" s="605"/>
      <c r="I279" s="312"/>
      <c r="J279" s="70"/>
      <c r="K279" s="70"/>
      <c r="L279" s="444">
        <v>404</v>
      </c>
      <c r="M279" s="672">
        <f t="shared" ref="M279:M281" si="26">SUM(K279:L279)</f>
        <v>404</v>
      </c>
    </row>
    <row r="280" spans="1:14" s="668" customFormat="1" x14ac:dyDescent="0.2">
      <c r="D280" s="754"/>
      <c r="E280" s="175"/>
      <c r="F280" s="187" t="s">
        <v>356</v>
      </c>
      <c r="G280" s="670"/>
      <c r="H280" s="605"/>
      <c r="I280" s="312"/>
      <c r="J280" s="70"/>
      <c r="K280" s="70"/>
      <c r="L280" s="444">
        <v>136</v>
      </c>
      <c r="M280" s="277">
        <f t="shared" si="26"/>
        <v>136</v>
      </c>
    </row>
    <row r="281" spans="1:14" s="668" customFormat="1" x14ac:dyDescent="0.2">
      <c r="D281" s="754"/>
      <c r="E281" s="175"/>
      <c r="F281" s="187" t="s">
        <v>470</v>
      </c>
      <c r="G281" s="670"/>
      <c r="H281" s="605"/>
      <c r="I281" s="312"/>
      <c r="J281" s="70"/>
      <c r="K281" s="70">
        <v>300</v>
      </c>
      <c r="L281" s="444">
        <v>127</v>
      </c>
      <c r="M281" s="277">
        <f t="shared" si="26"/>
        <v>427</v>
      </c>
    </row>
    <row r="282" spans="1:14" x14ac:dyDescent="0.2">
      <c r="D282" s="754"/>
      <c r="E282" s="176"/>
      <c r="F282" s="187" t="s">
        <v>271</v>
      </c>
      <c r="G282" s="311" t="s">
        <v>0</v>
      </c>
      <c r="H282" s="116"/>
      <c r="I282" s="312" t="s">
        <v>8</v>
      </c>
      <c r="J282" s="71">
        <v>300</v>
      </c>
      <c r="K282" s="71">
        <v>300</v>
      </c>
      <c r="L282" s="442"/>
      <c r="M282" s="277">
        <f>SUM(K282:K282)</f>
        <v>300</v>
      </c>
    </row>
    <row r="283" spans="1:14" x14ac:dyDescent="0.2">
      <c r="E283" s="190"/>
      <c r="F283" s="190" t="s">
        <v>124</v>
      </c>
      <c r="G283" s="429"/>
      <c r="H283" s="430"/>
      <c r="I283" s="430"/>
      <c r="J283" s="568">
        <f>SUM(J275,J271,J217,J203,J198,J189,J173,J168,J151,J120,J117,J97,J79,J46,J39,J18,J12,J8)</f>
        <v>560108</v>
      </c>
      <c r="K283" s="568">
        <f>SUM(K275,K271,K217,K203,K198,K189,K173,K168,K151,K120,K117,K97,K79,K46,K39,K18,K12,K8)</f>
        <v>610456</v>
      </c>
      <c r="L283" s="568">
        <f>SUM(L275,L271,L217,L203,L198,L189,L173,L168,L151,L120,L117,L97,L79,L46,L39,L18,L12,L8)</f>
        <v>17029</v>
      </c>
      <c r="M283" s="568">
        <f>SUM(M275,M271,M217,M203,M198,M189,M173,M168,M151,M120,M117,M97,M79,M46,M39,M18,M12,M8)</f>
        <v>627485</v>
      </c>
      <c r="N283" s="38"/>
    </row>
    <row r="284" spans="1:14" x14ac:dyDescent="0.2">
      <c r="F284" s="80"/>
      <c r="G284" s="68"/>
      <c r="H284" s="68"/>
      <c r="I284" s="68"/>
      <c r="J284" s="68"/>
    </row>
    <row r="285" spans="1:14" x14ac:dyDescent="0.2">
      <c r="F285" t="s">
        <v>64</v>
      </c>
      <c r="G285" s="68"/>
      <c r="H285" s="68"/>
      <c r="I285" s="68"/>
      <c r="J285" s="68"/>
    </row>
    <row r="286" spans="1:14" x14ac:dyDescent="0.2">
      <c r="E286" s="193"/>
      <c r="G286" s="68"/>
      <c r="H286" s="68"/>
      <c r="I286" s="68"/>
      <c r="J286" s="68"/>
    </row>
    <row r="287" spans="1:14" x14ac:dyDescent="0.2">
      <c r="E287" s="757"/>
      <c r="F287" s="757"/>
      <c r="G287" s="68"/>
      <c r="H287" s="68"/>
      <c r="I287" t="s">
        <v>64</v>
      </c>
      <c r="J287" s="68"/>
    </row>
    <row r="288" spans="1:14" x14ac:dyDescent="0.2">
      <c r="A288" t="s">
        <v>64</v>
      </c>
      <c r="E288" s="752"/>
      <c r="F288" s="752"/>
      <c r="G288" s="68"/>
      <c r="H288" s="68"/>
      <c r="I288" s="68"/>
      <c r="J288" t="s">
        <v>64</v>
      </c>
    </row>
    <row r="289" spans="5:10" x14ac:dyDescent="0.2">
      <c r="E289" s="752"/>
      <c r="F289" s="752"/>
      <c r="G289" s="68"/>
      <c r="H289" s="68"/>
      <c r="I289" s="68"/>
      <c r="J289" s="68"/>
    </row>
    <row r="290" spans="5:10" x14ac:dyDescent="0.2">
      <c r="F290" s="68"/>
      <c r="G290" s="68"/>
      <c r="H290" s="68"/>
      <c r="I290" s="68"/>
      <c r="J290" s="68"/>
    </row>
    <row r="291" spans="5:10" x14ac:dyDescent="0.2">
      <c r="F291" s="68"/>
      <c r="G291" s="68"/>
      <c r="H291" s="68"/>
      <c r="I291" s="68"/>
      <c r="J291" s="68"/>
    </row>
    <row r="292" spans="5:10" x14ac:dyDescent="0.2">
      <c r="F292" t="s">
        <v>64</v>
      </c>
      <c r="G292" s="68"/>
      <c r="H292" s="68"/>
      <c r="I292" s="68"/>
      <c r="J292" s="68"/>
    </row>
    <row r="293" spans="5:10" x14ac:dyDescent="0.2">
      <c r="F293" s="68"/>
      <c r="G293" s="68"/>
      <c r="H293" s="68"/>
      <c r="I293" s="68"/>
      <c r="J293" t="s">
        <v>64</v>
      </c>
    </row>
    <row r="294" spans="5:10" x14ac:dyDescent="0.2">
      <c r="F294" s="68"/>
      <c r="G294" s="68"/>
      <c r="H294" s="68"/>
      <c r="I294" s="68"/>
      <c r="J294" s="68"/>
    </row>
    <row r="295" spans="5:10" x14ac:dyDescent="0.2">
      <c r="F295" s="68"/>
      <c r="G295" s="68"/>
      <c r="H295" s="68"/>
      <c r="I295" s="68"/>
      <c r="J295" s="68"/>
    </row>
    <row r="296" spans="5:10" x14ac:dyDescent="0.2">
      <c r="F296" s="68"/>
      <c r="G296" s="68"/>
      <c r="H296" s="68"/>
      <c r="I296" s="68"/>
      <c r="J296" s="68"/>
    </row>
    <row r="297" spans="5:10" x14ac:dyDescent="0.2">
      <c r="F297" s="68"/>
      <c r="G297" s="68"/>
      <c r="H297" s="68"/>
      <c r="I297" s="68"/>
      <c r="J297" s="68"/>
    </row>
    <row r="298" spans="5:10" x14ac:dyDescent="0.2">
      <c r="F298" s="68"/>
      <c r="G298" s="68"/>
      <c r="H298" s="68"/>
      <c r="I298" s="68"/>
      <c r="J298" s="68"/>
    </row>
  </sheetData>
  <mergeCells count="16">
    <mergeCell ref="E2:M2"/>
    <mergeCell ref="A24:A25"/>
    <mergeCell ref="A69:A70"/>
    <mergeCell ref="B21:B22"/>
    <mergeCell ref="E287:F287"/>
    <mergeCell ref="A107:A108"/>
    <mergeCell ref="A150:A151"/>
    <mergeCell ref="E168:F168"/>
    <mergeCell ref="E288:F288"/>
    <mergeCell ref="D25:D28"/>
    <mergeCell ref="D67:D68"/>
    <mergeCell ref="D103:D104"/>
    <mergeCell ref="E289:F289"/>
    <mergeCell ref="D187:D189"/>
    <mergeCell ref="D229:D232"/>
    <mergeCell ref="D278:D282"/>
  </mergeCells>
  <pageMargins left="0.6692913385826772" right="0.15748031496062992" top="0.35" bottom="0.48" header="0.35433070866141736" footer="0.16"/>
  <pageSetup paperSize="9" scale="80" firstPageNumber="6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1"/>
  <sheetViews>
    <sheetView workbookViewId="0">
      <pane ySplit="9" topLeftCell="A10" activePane="bottomLeft" state="frozen"/>
      <selection pane="bottomLeft" activeCell="I97" sqref="I10:I97"/>
    </sheetView>
  </sheetViews>
  <sheetFormatPr defaultRowHeight="12.75" outlineLevelCol="1" x14ac:dyDescent="0.2"/>
  <cols>
    <col min="1" max="1" width="10" style="303" customWidth="1"/>
    <col min="2" max="2" width="72" style="303" customWidth="1"/>
    <col min="3" max="3" width="10" style="303" customWidth="1" outlineLevel="1"/>
    <col min="4" max="4" width="10.7109375" style="303" customWidth="1"/>
    <col min="5" max="5" width="11.140625" style="303" customWidth="1"/>
    <col min="6" max="6" width="12.140625" style="303" customWidth="1"/>
    <col min="7" max="7" width="12.140625" style="536" customWidth="1"/>
    <col min="8" max="8" width="13.140625" style="303" customWidth="1"/>
    <col min="9" max="16384" width="9.140625" style="303"/>
  </cols>
  <sheetData>
    <row r="3" spans="1:9" ht="23.25" x14ac:dyDescent="0.35">
      <c r="A3" s="733" t="s">
        <v>329</v>
      </c>
      <c r="B3" s="733"/>
      <c r="C3" s="733"/>
      <c r="D3" s="733"/>
      <c r="E3" s="733"/>
      <c r="F3" s="733"/>
      <c r="G3" s="733"/>
      <c r="H3" s="733"/>
    </row>
    <row r="5" spans="1:9" x14ac:dyDescent="0.2">
      <c r="B5" s="303" t="s">
        <v>64</v>
      </c>
    </row>
    <row r="6" spans="1:9" x14ac:dyDescent="0.2">
      <c r="C6" s="67"/>
      <c r="D6" s="67"/>
      <c r="E6" s="68"/>
      <c r="F6" s="1"/>
      <c r="G6" s="1"/>
      <c r="H6" s="1" t="s">
        <v>1</v>
      </c>
    </row>
    <row r="7" spans="1:9" x14ac:dyDescent="0.2">
      <c r="A7" s="174"/>
      <c r="B7" s="174"/>
      <c r="C7" s="344"/>
      <c r="D7" s="127" t="s">
        <v>135</v>
      </c>
      <c r="E7" s="343" t="s">
        <v>67</v>
      </c>
      <c r="F7" s="487" t="s">
        <v>68</v>
      </c>
      <c r="G7" s="487" t="s">
        <v>315</v>
      </c>
      <c r="H7" s="504" t="s">
        <v>68</v>
      </c>
    </row>
    <row r="8" spans="1:9" x14ac:dyDescent="0.2">
      <c r="A8" s="175" t="s">
        <v>129</v>
      </c>
      <c r="B8" s="175" t="s">
        <v>278</v>
      </c>
      <c r="C8" s="128" t="s">
        <v>137</v>
      </c>
      <c r="D8" s="129" t="s">
        <v>6</v>
      </c>
      <c r="E8" s="342" t="s">
        <v>66</v>
      </c>
      <c r="F8" s="212" t="s">
        <v>66</v>
      </c>
      <c r="G8" s="212">
        <v>41877</v>
      </c>
      <c r="H8" s="505" t="s">
        <v>66</v>
      </c>
    </row>
    <row r="9" spans="1:9" x14ac:dyDescent="0.2">
      <c r="A9" s="175"/>
      <c r="B9" s="175"/>
      <c r="C9" s="128"/>
      <c r="D9" s="129"/>
      <c r="E9" s="41">
        <v>2014</v>
      </c>
      <c r="F9" s="488" t="s">
        <v>489</v>
      </c>
      <c r="G9" s="9" t="s">
        <v>516</v>
      </c>
      <c r="H9" s="488" t="s">
        <v>502</v>
      </c>
    </row>
    <row r="10" spans="1:9" x14ac:dyDescent="0.2">
      <c r="A10" s="339"/>
      <c r="B10" s="338" t="s">
        <v>328</v>
      </c>
      <c r="C10" s="341"/>
      <c r="D10" s="340"/>
      <c r="E10" s="345">
        <f>SUM(E11:E16)</f>
        <v>10100</v>
      </c>
      <c r="F10" s="345">
        <f>SUM(F11:F16)</f>
        <v>11455</v>
      </c>
      <c r="G10" s="345">
        <f>SUM(G11:G16)</f>
        <v>-346</v>
      </c>
      <c r="H10" s="345">
        <f>SUM(H11:H16)</f>
        <v>11109</v>
      </c>
      <c r="I10" s="38"/>
    </row>
    <row r="11" spans="1:9" s="640" customFormat="1" x14ac:dyDescent="0.2">
      <c r="A11" s="326">
        <v>3412</v>
      </c>
      <c r="B11" s="325" t="s">
        <v>492</v>
      </c>
      <c r="C11" s="630"/>
      <c r="D11" s="237"/>
      <c r="E11" s="632"/>
      <c r="F11" s="346">
        <v>208</v>
      </c>
      <c r="G11" s="346"/>
      <c r="H11" s="346">
        <f t="shared" ref="H11:H16" si="0">SUM(F11:G11)</f>
        <v>208</v>
      </c>
      <c r="I11" s="38"/>
    </row>
    <row r="12" spans="1:9" x14ac:dyDescent="0.2">
      <c r="A12" s="326">
        <v>3639</v>
      </c>
      <c r="B12" s="325" t="s">
        <v>464</v>
      </c>
      <c r="C12" s="630">
        <v>5411</v>
      </c>
      <c r="D12" s="237" t="s">
        <v>465</v>
      </c>
      <c r="E12" s="632">
        <v>0</v>
      </c>
      <c r="F12" s="346">
        <v>145</v>
      </c>
      <c r="G12" s="346"/>
      <c r="H12" s="346">
        <f t="shared" si="0"/>
        <v>145</v>
      </c>
    </row>
    <row r="13" spans="1:9" s="462" customFormat="1" x14ac:dyDescent="0.2">
      <c r="A13" s="326">
        <v>6171</v>
      </c>
      <c r="B13" s="325" t="s">
        <v>312</v>
      </c>
      <c r="C13" s="310">
        <v>5257</v>
      </c>
      <c r="D13" s="531" t="s">
        <v>37</v>
      </c>
      <c r="E13" s="475">
        <v>10100</v>
      </c>
      <c r="F13" s="346">
        <v>7875</v>
      </c>
      <c r="G13" s="346">
        <v>-734</v>
      </c>
      <c r="H13" s="347">
        <f t="shared" si="0"/>
        <v>7141</v>
      </c>
    </row>
    <row r="14" spans="1:9" s="512" customFormat="1" x14ac:dyDescent="0.2">
      <c r="A14" s="326">
        <v>6171</v>
      </c>
      <c r="B14" s="325" t="s">
        <v>409</v>
      </c>
      <c r="C14" s="310">
        <v>5251</v>
      </c>
      <c r="D14" s="531" t="s">
        <v>37</v>
      </c>
      <c r="E14" s="475">
        <v>0</v>
      </c>
      <c r="F14" s="346">
        <v>1122</v>
      </c>
      <c r="G14" s="346"/>
      <c r="H14" s="347">
        <f t="shared" si="0"/>
        <v>1122</v>
      </c>
    </row>
    <row r="15" spans="1:9" s="569" customFormat="1" x14ac:dyDescent="0.2">
      <c r="A15" s="44">
        <v>6171</v>
      </c>
      <c r="B15" s="322" t="s">
        <v>485</v>
      </c>
      <c r="C15" s="629">
        <v>5245</v>
      </c>
      <c r="D15" s="531" t="s">
        <v>37</v>
      </c>
      <c r="E15" s="631">
        <v>0</v>
      </c>
      <c r="F15" s="346">
        <v>1950</v>
      </c>
      <c r="G15" s="346">
        <v>388</v>
      </c>
      <c r="H15" s="633">
        <f t="shared" si="0"/>
        <v>2338</v>
      </c>
    </row>
    <row r="16" spans="1:9" s="643" customFormat="1" x14ac:dyDescent="0.2">
      <c r="A16" s="326">
        <v>6171</v>
      </c>
      <c r="B16" s="325" t="s">
        <v>495</v>
      </c>
      <c r="C16" s="647">
        <v>5245</v>
      </c>
      <c r="D16" s="531" t="s">
        <v>37</v>
      </c>
      <c r="E16" s="648">
        <v>0</v>
      </c>
      <c r="F16" s="346">
        <v>155</v>
      </c>
      <c r="G16" s="346"/>
      <c r="H16" s="633">
        <f t="shared" si="0"/>
        <v>155</v>
      </c>
    </row>
    <row r="17" spans="1:12" x14ac:dyDescent="0.2">
      <c r="A17" s="644"/>
      <c r="B17" s="645" t="s">
        <v>327</v>
      </c>
      <c r="C17" s="337"/>
      <c r="D17" s="336"/>
      <c r="E17" s="646">
        <f>SUM(E18,E24,E94)</f>
        <v>80204</v>
      </c>
      <c r="F17" s="646">
        <f>SUM(F18,F24,F94)</f>
        <v>162157</v>
      </c>
      <c r="G17" s="646">
        <f>SUM(G18,G24,G94)</f>
        <v>-2688</v>
      </c>
      <c r="H17" s="646">
        <f>SUM(H18,H24,H94)</f>
        <v>159469</v>
      </c>
      <c r="I17" s="38"/>
    </row>
    <row r="18" spans="1:12" x14ac:dyDescent="0.2">
      <c r="A18" s="335"/>
      <c r="B18" s="334" t="s">
        <v>326</v>
      </c>
      <c r="C18" s="333"/>
      <c r="D18" s="107"/>
      <c r="E18" s="349">
        <f t="shared" ref="E18:F18" si="1">E19+E21</f>
        <v>59166</v>
      </c>
      <c r="F18" s="349">
        <f t="shared" si="1"/>
        <v>63573</v>
      </c>
      <c r="G18" s="349"/>
      <c r="H18" s="349">
        <f t="shared" ref="H18" si="2">H19+H21</f>
        <v>63573</v>
      </c>
      <c r="I18" s="38"/>
      <c r="J18" s="303" t="s">
        <v>64</v>
      </c>
    </row>
    <row r="19" spans="1:12" x14ac:dyDescent="0.2">
      <c r="A19" s="120"/>
      <c r="B19" s="222" t="s">
        <v>324</v>
      </c>
      <c r="C19" s="355"/>
      <c r="D19" s="356"/>
      <c r="E19" s="518">
        <f>SUM(E20)</f>
        <v>6082</v>
      </c>
      <c r="F19" s="357">
        <v>20222</v>
      </c>
      <c r="G19" s="357"/>
      <c r="H19" s="357">
        <f>SUM(H20)</f>
        <v>20222</v>
      </c>
      <c r="I19" s="38"/>
      <c r="J19" s="38"/>
    </row>
    <row r="20" spans="1:12" x14ac:dyDescent="0.2">
      <c r="A20" s="44">
        <v>3699</v>
      </c>
      <c r="B20" s="322" t="s">
        <v>325</v>
      </c>
      <c r="C20" s="332">
        <v>8210</v>
      </c>
      <c r="D20" s="144" t="s">
        <v>46</v>
      </c>
      <c r="E20" s="519">
        <v>6082</v>
      </c>
      <c r="F20" s="346">
        <v>20222</v>
      </c>
      <c r="G20" s="346"/>
      <c r="H20" s="346">
        <f>SUM(F20:G20)</f>
        <v>20222</v>
      </c>
      <c r="L20" s="643"/>
    </row>
    <row r="21" spans="1:12" x14ac:dyDescent="0.2">
      <c r="A21" s="324"/>
      <c r="B21" s="350" t="s">
        <v>323</v>
      </c>
      <c r="C21" s="358"/>
      <c r="D21" s="359"/>
      <c r="E21" s="357">
        <f>SUM(E22:E23)</f>
        <v>53084</v>
      </c>
      <c r="F21" s="357">
        <f>SUM(F22:F23)</f>
        <v>43351</v>
      </c>
      <c r="G21" s="357"/>
      <c r="H21" s="357">
        <f>SUM(H22:H23)</f>
        <v>43351</v>
      </c>
      <c r="I21" s="38"/>
      <c r="J21" s="38"/>
    </row>
    <row r="22" spans="1:12" x14ac:dyDescent="0.2">
      <c r="A22" s="44">
        <v>3111</v>
      </c>
      <c r="B22" s="649" t="s">
        <v>499</v>
      </c>
      <c r="C22" s="237">
        <v>8128</v>
      </c>
      <c r="D22" s="237" t="s">
        <v>46</v>
      </c>
      <c r="E22" s="520">
        <v>8284</v>
      </c>
      <c r="F22" s="346">
        <v>8284</v>
      </c>
      <c r="G22" s="346"/>
      <c r="H22" s="346">
        <f>SUM(F22:G22)</f>
        <v>8284</v>
      </c>
      <c r="J22" s="38"/>
    </row>
    <row r="23" spans="1:12" x14ac:dyDescent="0.2">
      <c r="A23" s="44">
        <v>4357</v>
      </c>
      <c r="B23" s="322" t="s">
        <v>330</v>
      </c>
      <c r="C23" s="237">
        <v>8212</v>
      </c>
      <c r="D23" s="237" t="s">
        <v>46</v>
      </c>
      <c r="E23" s="520">
        <v>44800</v>
      </c>
      <c r="F23" s="346">
        <v>35067</v>
      </c>
      <c r="G23" s="346"/>
      <c r="H23" s="346">
        <f>SUM(F23:G23)</f>
        <v>35067</v>
      </c>
      <c r="J23" s="38"/>
    </row>
    <row r="24" spans="1:12" x14ac:dyDescent="0.2">
      <c r="A24" s="352"/>
      <c r="B24" s="353" t="s">
        <v>279</v>
      </c>
      <c r="C24" s="253"/>
      <c r="D24" s="319"/>
      <c r="E24" s="349">
        <f>SUM(E25,E28)</f>
        <v>15038</v>
      </c>
      <c r="F24" s="349">
        <f>SUM(F25,F28)</f>
        <v>79368</v>
      </c>
      <c r="G24" s="349">
        <f>SUM(G25,G28)</f>
        <v>9125</v>
      </c>
      <c r="H24" s="349">
        <f>SUM(H25,H28)</f>
        <v>88493</v>
      </c>
      <c r="I24" s="38"/>
    </row>
    <row r="25" spans="1:12" x14ac:dyDescent="0.2">
      <c r="A25" s="351"/>
      <c r="B25" s="222" t="s">
        <v>324</v>
      </c>
      <c r="C25" s="360"/>
      <c r="D25" s="361"/>
      <c r="E25" s="357">
        <f>SUM(E26:E27)</f>
        <v>10475</v>
      </c>
      <c r="F25" s="357">
        <f>SUM(F26:F27)</f>
        <v>9604</v>
      </c>
      <c r="G25" s="357"/>
      <c r="H25" s="357">
        <f>SUM(H26:H27)</f>
        <v>9604</v>
      </c>
      <c r="I25" s="38"/>
    </row>
    <row r="26" spans="1:12" x14ac:dyDescent="0.2">
      <c r="A26" s="261">
        <v>3111</v>
      </c>
      <c r="B26" s="327" t="s">
        <v>322</v>
      </c>
      <c r="C26" s="331">
        <v>8001</v>
      </c>
      <c r="D26" s="240" t="s">
        <v>46</v>
      </c>
      <c r="E26" s="520">
        <v>8000</v>
      </c>
      <c r="F26" s="348">
        <v>6770</v>
      </c>
      <c r="G26" s="348"/>
      <c r="H26" s="346">
        <f>SUM(F26:G26)</f>
        <v>6770</v>
      </c>
      <c r="J26" s="38"/>
      <c r="K26" s="38"/>
    </row>
    <row r="27" spans="1:12" x14ac:dyDescent="0.2">
      <c r="A27" s="317">
        <v>3745</v>
      </c>
      <c r="B27" s="327" t="s">
        <v>293</v>
      </c>
      <c r="C27" s="328">
        <v>8211</v>
      </c>
      <c r="D27" s="240" t="s">
        <v>46</v>
      </c>
      <c r="E27" s="521">
        <v>2475</v>
      </c>
      <c r="F27" s="346">
        <v>2834</v>
      </c>
      <c r="G27" s="346"/>
      <c r="H27" s="346">
        <f>SUM(F27:G27)</f>
        <v>2834</v>
      </c>
    </row>
    <row r="28" spans="1:12" x14ac:dyDescent="0.2">
      <c r="A28" s="326"/>
      <c r="B28" s="330" t="s">
        <v>323</v>
      </c>
      <c r="C28" s="362"/>
      <c r="D28" s="363"/>
      <c r="E28" s="357">
        <f>SUM(E29:E93)</f>
        <v>4563</v>
      </c>
      <c r="F28" s="357">
        <f>SUM(F29:F93)</f>
        <v>69764</v>
      </c>
      <c r="G28" s="357">
        <f>SUM(G29:G93)</f>
        <v>9125</v>
      </c>
      <c r="H28" s="357">
        <f>SUM(H29:H93)</f>
        <v>78889</v>
      </c>
      <c r="I28" s="38"/>
    </row>
    <row r="29" spans="1:12" x14ac:dyDescent="0.2">
      <c r="A29" s="326">
        <v>2143</v>
      </c>
      <c r="B29" s="325" t="s">
        <v>461</v>
      </c>
      <c r="C29" s="329">
        <v>5276</v>
      </c>
      <c r="D29" s="440" t="s">
        <v>37</v>
      </c>
      <c r="E29" s="521">
        <v>0</v>
      </c>
      <c r="F29" s="346">
        <v>182</v>
      </c>
      <c r="G29" s="346"/>
      <c r="H29" s="346">
        <f t="shared" ref="H29:H60" si="3">SUM(F29:G29)</f>
        <v>182</v>
      </c>
    </row>
    <row r="30" spans="1:12" x14ac:dyDescent="0.2">
      <c r="A30" s="324">
        <v>2212</v>
      </c>
      <c r="B30" s="323" t="s">
        <v>313</v>
      </c>
      <c r="C30" s="354"/>
      <c r="D30" s="237" t="s">
        <v>33</v>
      </c>
      <c r="E30" s="402">
        <v>4563</v>
      </c>
      <c r="F30" s="522">
        <v>7193</v>
      </c>
      <c r="G30" s="522"/>
      <c r="H30" s="523">
        <f t="shared" si="3"/>
        <v>7193</v>
      </c>
    </row>
    <row r="31" spans="1:12" x14ac:dyDescent="0.2">
      <c r="A31" s="44">
        <v>2212</v>
      </c>
      <c r="B31" s="322" t="s">
        <v>365</v>
      </c>
      <c r="C31" s="237"/>
      <c r="D31" s="237" t="s">
        <v>33</v>
      </c>
      <c r="E31" s="348">
        <v>0</v>
      </c>
      <c r="F31" s="346">
        <v>1174</v>
      </c>
      <c r="G31" s="346"/>
      <c r="H31" s="76">
        <f t="shared" si="3"/>
        <v>1174</v>
      </c>
    </row>
    <row r="32" spans="1:12" x14ac:dyDescent="0.2">
      <c r="A32" s="44">
        <v>2212</v>
      </c>
      <c r="B32" s="322" t="s">
        <v>353</v>
      </c>
      <c r="C32" s="237">
        <v>8232</v>
      </c>
      <c r="D32" s="237" t="s">
        <v>46</v>
      </c>
      <c r="E32" s="348">
        <v>0</v>
      </c>
      <c r="F32" s="346">
        <v>7756</v>
      </c>
      <c r="G32" s="346">
        <v>-263</v>
      </c>
      <c r="H32" s="76">
        <f t="shared" si="3"/>
        <v>7493</v>
      </c>
    </row>
    <row r="33" spans="1:8" x14ac:dyDescent="0.2">
      <c r="A33" s="44">
        <v>2212</v>
      </c>
      <c r="B33" s="322" t="s">
        <v>522</v>
      </c>
      <c r="C33" s="237">
        <v>8180</v>
      </c>
      <c r="D33" s="237" t="s">
        <v>46</v>
      </c>
      <c r="E33" s="348">
        <v>0</v>
      </c>
      <c r="F33" s="346">
        <v>30</v>
      </c>
      <c r="G33" s="346"/>
      <c r="H33" s="76">
        <f t="shared" si="3"/>
        <v>30</v>
      </c>
    </row>
    <row r="34" spans="1:8" x14ac:dyDescent="0.2">
      <c r="A34" s="44">
        <v>2212</v>
      </c>
      <c r="B34" s="322" t="s">
        <v>523</v>
      </c>
      <c r="C34" s="237">
        <v>8249</v>
      </c>
      <c r="D34" s="237" t="s">
        <v>46</v>
      </c>
      <c r="E34" s="348">
        <v>0</v>
      </c>
      <c r="F34" s="346">
        <v>248</v>
      </c>
      <c r="G34" s="346"/>
      <c r="H34" s="76">
        <f t="shared" si="3"/>
        <v>248</v>
      </c>
    </row>
    <row r="35" spans="1:8" s="425" customFormat="1" x14ac:dyDescent="0.2">
      <c r="A35" s="44">
        <v>2212</v>
      </c>
      <c r="B35" s="322" t="s">
        <v>396</v>
      </c>
      <c r="C35" s="237">
        <v>8264</v>
      </c>
      <c r="D35" s="237" t="s">
        <v>46</v>
      </c>
      <c r="E35" s="348">
        <v>0</v>
      </c>
      <c r="F35" s="346">
        <v>2408</v>
      </c>
      <c r="G35" s="346"/>
      <c r="H35" s="76">
        <f t="shared" si="3"/>
        <v>2408</v>
      </c>
    </row>
    <row r="36" spans="1:8" s="461" customFormat="1" x14ac:dyDescent="0.2">
      <c r="A36" s="44">
        <v>2212</v>
      </c>
      <c r="B36" s="322" t="s">
        <v>434</v>
      </c>
      <c r="C36" s="237">
        <v>8273</v>
      </c>
      <c r="D36" s="237" t="s">
        <v>46</v>
      </c>
      <c r="E36" s="348">
        <v>0</v>
      </c>
      <c r="F36" s="346">
        <v>1275</v>
      </c>
      <c r="G36" s="346"/>
      <c r="H36" s="76">
        <f t="shared" si="3"/>
        <v>1275</v>
      </c>
    </row>
    <row r="37" spans="1:8" s="461" customFormat="1" x14ac:dyDescent="0.2">
      <c r="A37" s="44">
        <v>2212</v>
      </c>
      <c r="B37" s="322" t="s">
        <v>437</v>
      </c>
      <c r="C37" s="237">
        <v>8274</v>
      </c>
      <c r="D37" s="237" t="s">
        <v>46</v>
      </c>
      <c r="E37" s="348">
        <v>0</v>
      </c>
      <c r="F37" s="346">
        <v>55</v>
      </c>
      <c r="G37" s="346"/>
      <c r="H37" s="76">
        <f t="shared" si="3"/>
        <v>55</v>
      </c>
    </row>
    <row r="38" spans="1:8" s="461" customFormat="1" x14ac:dyDescent="0.2">
      <c r="A38" s="44">
        <v>2212</v>
      </c>
      <c r="B38" s="322" t="s">
        <v>442</v>
      </c>
      <c r="C38" s="237">
        <v>8279</v>
      </c>
      <c r="D38" s="237" t="s">
        <v>46</v>
      </c>
      <c r="E38" s="348">
        <v>0</v>
      </c>
      <c r="F38" s="346">
        <v>2850</v>
      </c>
      <c r="G38" s="346"/>
      <c r="H38" s="76">
        <f t="shared" si="3"/>
        <v>2850</v>
      </c>
    </row>
    <row r="39" spans="1:8" s="461" customFormat="1" x14ac:dyDescent="0.2">
      <c r="A39" s="44">
        <v>2219</v>
      </c>
      <c r="B39" s="322" t="s">
        <v>386</v>
      </c>
      <c r="C39" s="237">
        <v>8240</v>
      </c>
      <c r="D39" s="237" t="s">
        <v>46</v>
      </c>
      <c r="E39" s="348">
        <v>0</v>
      </c>
      <c r="F39" s="346">
        <v>423</v>
      </c>
      <c r="G39" s="346"/>
      <c r="H39" s="76">
        <f t="shared" si="3"/>
        <v>423</v>
      </c>
    </row>
    <row r="40" spans="1:8" s="461" customFormat="1" x14ac:dyDescent="0.2">
      <c r="A40" s="44">
        <v>2219</v>
      </c>
      <c r="B40" s="322" t="s">
        <v>388</v>
      </c>
      <c r="C40" s="237">
        <v>8257</v>
      </c>
      <c r="D40" s="237" t="s">
        <v>46</v>
      </c>
      <c r="E40" s="348">
        <v>0</v>
      </c>
      <c r="F40" s="346">
        <v>25</v>
      </c>
      <c r="G40" s="346"/>
      <c r="H40" s="76">
        <f t="shared" si="3"/>
        <v>25</v>
      </c>
    </row>
    <row r="41" spans="1:8" s="461" customFormat="1" x14ac:dyDescent="0.2">
      <c r="A41" s="44">
        <v>2219</v>
      </c>
      <c r="B41" s="322" t="s">
        <v>389</v>
      </c>
      <c r="C41" s="237">
        <v>8253</v>
      </c>
      <c r="D41" s="237" t="s">
        <v>46</v>
      </c>
      <c r="E41" s="348">
        <v>0</v>
      </c>
      <c r="F41" s="346">
        <v>188</v>
      </c>
      <c r="G41" s="346"/>
      <c r="H41" s="76">
        <f t="shared" si="3"/>
        <v>188</v>
      </c>
    </row>
    <row r="42" spans="1:8" s="461" customFormat="1" x14ac:dyDescent="0.2">
      <c r="A42" s="44">
        <v>2219</v>
      </c>
      <c r="B42" s="322" t="s">
        <v>403</v>
      </c>
      <c r="C42" s="237">
        <v>8259</v>
      </c>
      <c r="D42" s="237" t="s">
        <v>46</v>
      </c>
      <c r="E42" s="348">
        <v>0</v>
      </c>
      <c r="F42" s="346">
        <v>7260</v>
      </c>
      <c r="G42" s="346"/>
      <c r="H42" s="76">
        <f t="shared" si="3"/>
        <v>7260</v>
      </c>
    </row>
    <row r="43" spans="1:8" s="461" customFormat="1" x14ac:dyDescent="0.2">
      <c r="A43" s="44">
        <v>2219</v>
      </c>
      <c r="B43" s="322" t="s">
        <v>405</v>
      </c>
      <c r="C43" s="237">
        <v>8258</v>
      </c>
      <c r="D43" s="237" t="s">
        <v>46</v>
      </c>
      <c r="E43" s="348">
        <v>0</v>
      </c>
      <c r="F43" s="346">
        <v>233</v>
      </c>
      <c r="G43" s="346"/>
      <c r="H43" s="76">
        <f t="shared" si="3"/>
        <v>233</v>
      </c>
    </row>
    <row r="44" spans="1:8" s="461" customFormat="1" x14ac:dyDescent="0.2">
      <c r="A44" s="44">
        <v>2232</v>
      </c>
      <c r="B44" s="322" t="s">
        <v>390</v>
      </c>
      <c r="C44" s="237">
        <v>5887.3566000000001</v>
      </c>
      <c r="D44" s="237" t="s">
        <v>33</v>
      </c>
      <c r="E44" s="348">
        <v>0</v>
      </c>
      <c r="F44" s="346">
        <v>185</v>
      </c>
      <c r="G44" s="346"/>
      <c r="H44" s="76">
        <f t="shared" si="3"/>
        <v>185</v>
      </c>
    </row>
    <row r="45" spans="1:8" s="461" customFormat="1" x14ac:dyDescent="0.2">
      <c r="A45" s="44">
        <v>2331</v>
      </c>
      <c r="B45" s="322" t="s">
        <v>448</v>
      </c>
      <c r="C45" s="237">
        <v>8280</v>
      </c>
      <c r="D45" s="237" t="s">
        <v>46</v>
      </c>
      <c r="E45" s="348">
        <v>0</v>
      </c>
      <c r="F45" s="346">
        <v>329</v>
      </c>
      <c r="G45" s="346"/>
      <c r="H45" s="76">
        <f t="shared" si="3"/>
        <v>329</v>
      </c>
    </row>
    <row r="46" spans="1:8" s="640" customFormat="1" x14ac:dyDescent="0.2">
      <c r="A46" s="44">
        <v>2341</v>
      </c>
      <c r="B46" s="322" t="s">
        <v>490</v>
      </c>
      <c r="C46" s="237">
        <v>8286</v>
      </c>
      <c r="D46" s="237" t="s">
        <v>46</v>
      </c>
      <c r="E46" s="348">
        <v>0</v>
      </c>
      <c r="F46" s="346">
        <v>571</v>
      </c>
      <c r="G46" s="346"/>
      <c r="H46" s="76">
        <f t="shared" si="3"/>
        <v>571</v>
      </c>
    </row>
    <row r="47" spans="1:8" s="461" customFormat="1" x14ac:dyDescent="0.2">
      <c r="A47" s="44">
        <v>3111</v>
      </c>
      <c r="B47" s="322" t="s">
        <v>404</v>
      </c>
      <c r="C47" s="237">
        <v>8256</v>
      </c>
      <c r="D47" s="237" t="s">
        <v>46</v>
      </c>
      <c r="E47" s="348">
        <v>0</v>
      </c>
      <c r="F47" s="346">
        <v>958</v>
      </c>
      <c r="G47" s="346"/>
      <c r="H47" s="76">
        <f t="shared" si="3"/>
        <v>958</v>
      </c>
    </row>
    <row r="48" spans="1:8" s="461" customFormat="1" x14ac:dyDescent="0.2">
      <c r="A48" s="44">
        <v>3113</v>
      </c>
      <c r="B48" s="322" t="s">
        <v>367</v>
      </c>
      <c r="C48" s="237">
        <v>8238</v>
      </c>
      <c r="D48" s="237" t="s">
        <v>46</v>
      </c>
      <c r="E48" s="348">
        <v>0</v>
      </c>
      <c r="F48" s="346">
        <v>574</v>
      </c>
      <c r="G48" s="346"/>
      <c r="H48" s="76">
        <f t="shared" si="3"/>
        <v>574</v>
      </c>
    </row>
    <row r="49" spans="1:8" s="461" customFormat="1" x14ac:dyDescent="0.2">
      <c r="A49" s="44">
        <v>3113</v>
      </c>
      <c r="B49" s="322" t="s">
        <v>439</v>
      </c>
      <c r="C49" s="237">
        <v>8276</v>
      </c>
      <c r="D49" s="237" t="s">
        <v>46</v>
      </c>
      <c r="E49" s="348">
        <v>0</v>
      </c>
      <c r="F49" s="346">
        <v>80</v>
      </c>
      <c r="G49" s="346"/>
      <c r="H49" s="76">
        <f t="shared" si="3"/>
        <v>80</v>
      </c>
    </row>
    <row r="50" spans="1:8" s="461" customFormat="1" x14ac:dyDescent="0.2">
      <c r="A50" s="44">
        <v>3113</v>
      </c>
      <c r="B50" s="322" t="s">
        <v>440</v>
      </c>
      <c r="C50" s="237">
        <v>8277</v>
      </c>
      <c r="D50" s="237" t="s">
        <v>46</v>
      </c>
      <c r="E50" s="348">
        <v>0</v>
      </c>
      <c r="F50" s="346">
        <v>200</v>
      </c>
      <c r="G50" s="346"/>
      <c r="H50" s="76">
        <f t="shared" si="3"/>
        <v>200</v>
      </c>
    </row>
    <row r="51" spans="1:8" s="461" customFormat="1" x14ac:dyDescent="0.2">
      <c r="A51" s="44">
        <v>3113</v>
      </c>
      <c r="B51" s="322" t="s">
        <v>462</v>
      </c>
      <c r="C51" s="237">
        <v>2650</v>
      </c>
      <c r="D51" s="237" t="s">
        <v>78</v>
      </c>
      <c r="E51" s="348">
        <v>0</v>
      </c>
      <c r="F51" s="346">
        <v>300</v>
      </c>
      <c r="G51" s="346"/>
      <c r="H51" s="76">
        <f t="shared" si="3"/>
        <v>300</v>
      </c>
    </row>
    <row r="52" spans="1:8" s="640" customFormat="1" x14ac:dyDescent="0.2">
      <c r="A52" s="44">
        <v>3113</v>
      </c>
      <c r="B52" s="322" t="s">
        <v>493</v>
      </c>
      <c r="C52" s="237">
        <v>8288</v>
      </c>
      <c r="D52" s="237" t="s">
        <v>46</v>
      </c>
      <c r="E52" s="348">
        <v>0</v>
      </c>
      <c r="F52" s="346">
        <v>178</v>
      </c>
      <c r="G52" s="346"/>
      <c r="H52" s="76">
        <f t="shared" si="3"/>
        <v>178</v>
      </c>
    </row>
    <row r="53" spans="1:8" s="461" customFormat="1" x14ac:dyDescent="0.2">
      <c r="A53" s="44">
        <v>3141</v>
      </c>
      <c r="B53" s="322" t="s">
        <v>438</v>
      </c>
      <c r="C53" s="237">
        <v>8275</v>
      </c>
      <c r="D53" s="237" t="s">
        <v>46</v>
      </c>
      <c r="E53" s="348">
        <v>0</v>
      </c>
      <c r="F53" s="346">
        <v>240</v>
      </c>
      <c r="G53" s="346"/>
      <c r="H53" s="76">
        <f t="shared" si="3"/>
        <v>240</v>
      </c>
    </row>
    <row r="54" spans="1:8" s="643" customFormat="1" x14ac:dyDescent="0.2">
      <c r="A54" s="44">
        <v>3143</v>
      </c>
      <c r="B54" s="322" t="s">
        <v>496</v>
      </c>
      <c r="C54" s="237">
        <v>8290</v>
      </c>
      <c r="D54" s="237" t="s">
        <v>46</v>
      </c>
      <c r="E54" s="348">
        <v>0</v>
      </c>
      <c r="F54" s="346">
        <v>927</v>
      </c>
      <c r="G54" s="346"/>
      <c r="H54" s="76">
        <f t="shared" si="3"/>
        <v>927</v>
      </c>
    </row>
    <row r="55" spans="1:8" s="461" customFormat="1" x14ac:dyDescent="0.2">
      <c r="A55" s="44">
        <v>3311</v>
      </c>
      <c r="B55" s="322" t="s">
        <v>411</v>
      </c>
      <c r="C55" s="237">
        <v>8270</v>
      </c>
      <c r="D55" s="237" t="s">
        <v>46</v>
      </c>
      <c r="E55" s="348">
        <v>0</v>
      </c>
      <c r="F55" s="346">
        <v>928</v>
      </c>
      <c r="G55" s="346"/>
      <c r="H55" s="76">
        <f t="shared" si="3"/>
        <v>928</v>
      </c>
    </row>
    <row r="56" spans="1:8" s="462" customFormat="1" x14ac:dyDescent="0.2">
      <c r="A56" s="44">
        <v>3311</v>
      </c>
      <c r="B56" s="322" t="s">
        <v>412</v>
      </c>
      <c r="C56" s="237">
        <v>8271</v>
      </c>
      <c r="D56" s="237" t="s">
        <v>46</v>
      </c>
      <c r="E56" s="348">
        <v>0</v>
      </c>
      <c r="F56" s="346">
        <v>480</v>
      </c>
      <c r="G56" s="346"/>
      <c r="H56" s="76">
        <f t="shared" si="3"/>
        <v>480</v>
      </c>
    </row>
    <row r="57" spans="1:8" s="462" customFormat="1" x14ac:dyDescent="0.2">
      <c r="A57" s="44">
        <v>3314</v>
      </c>
      <c r="B57" s="322" t="s">
        <v>379</v>
      </c>
      <c r="C57" s="237">
        <v>2525</v>
      </c>
      <c r="D57" s="237" t="s">
        <v>78</v>
      </c>
      <c r="E57" s="348">
        <v>0</v>
      </c>
      <c r="F57" s="346">
        <v>300</v>
      </c>
      <c r="G57" s="346"/>
      <c r="H57" s="76">
        <f t="shared" si="3"/>
        <v>300</v>
      </c>
    </row>
    <row r="58" spans="1:8" s="462" customFormat="1" x14ac:dyDescent="0.2">
      <c r="A58" s="44">
        <v>3314</v>
      </c>
      <c r="B58" s="322" t="s">
        <v>380</v>
      </c>
      <c r="C58" s="237">
        <v>8246</v>
      </c>
      <c r="D58" s="237" t="s">
        <v>46</v>
      </c>
      <c r="E58" s="348">
        <v>0</v>
      </c>
      <c r="F58" s="346">
        <v>396</v>
      </c>
      <c r="G58" s="346"/>
      <c r="H58" s="76">
        <f t="shared" si="3"/>
        <v>396</v>
      </c>
    </row>
    <row r="59" spans="1:8" s="462" customFormat="1" x14ac:dyDescent="0.2">
      <c r="A59" s="44">
        <v>3314</v>
      </c>
      <c r="B59" s="322" t="s">
        <v>387</v>
      </c>
      <c r="C59" s="237">
        <v>8246</v>
      </c>
      <c r="D59" s="237" t="s">
        <v>46</v>
      </c>
      <c r="E59" s="348">
        <v>0</v>
      </c>
      <c r="F59" s="346">
        <v>4811</v>
      </c>
      <c r="G59" s="346"/>
      <c r="H59" s="76">
        <f t="shared" si="3"/>
        <v>4811</v>
      </c>
    </row>
    <row r="60" spans="1:8" s="462" customFormat="1" x14ac:dyDescent="0.2">
      <c r="A60" s="44">
        <v>3322</v>
      </c>
      <c r="B60" s="322" t="s">
        <v>321</v>
      </c>
      <c r="C60" s="237">
        <v>8244</v>
      </c>
      <c r="D60" s="237" t="s">
        <v>46</v>
      </c>
      <c r="E60" s="348">
        <v>0</v>
      </c>
      <c r="F60" s="346">
        <v>1899</v>
      </c>
      <c r="G60" s="346"/>
      <c r="H60" s="76">
        <f t="shared" si="3"/>
        <v>1899</v>
      </c>
    </row>
    <row r="61" spans="1:8" s="667" customFormat="1" x14ac:dyDescent="0.2">
      <c r="A61" s="44">
        <v>3322</v>
      </c>
      <c r="B61" s="322" t="s">
        <v>521</v>
      </c>
      <c r="C61" s="237">
        <v>8121</v>
      </c>
      <c r="D61" s="237" t="s">
        <v>46</v>
      </c>
      <c r="E61" s="348">
        <v>0</v>
      </c>
      <c r="F61" s="346"/>
      <c r="G61" s="346">
        <v>165</v>
      </c>
      <c r="H61" s="76">
        <f t="shared" ref="H61:H93" si="4">SUM(F61:G61)</f>
        <v>165</v>
      </c>
    </row>
    <row r="62" spans="1:8" s="462" customFormat="1" x14ac:dyDescent="0.2">
      <c r="A62" s="44">
        <v>3412</v>
      </c>
      <c r="B62" s="322" t="s">
        <v>381</v>
      </c>
      <c r="C62" s="237">
        <v>8103</v>
      </c>
      <c r="D62" s="237" t="s">
        <v>46</v>
      </c>
      <c r="E62" s="348">
        <v>0</v>
      </c>
      <c r="F62" s="346">
        <v>40</v>
      </c>
      <c r="G62" s="346"/>
      <c r="H62" s="76">
        <f t="shared" si="4"/>
        <v>40</v>
      </c>
    </row>
    <row r="63" spans="1:8" s="461" customFormat="1" x14ac:dyDescent="0.2">
      <c r="A63" s="44">
        <v>3412</v>
      </c>
      <c r="B63" s="322" t="s">
        <v>385</v>
      </c>
      <c r="C63" s="237">
        <v>8239</v>
      </c>
      <c r="D63" s="237" t="s">
        <v>46</v>
      </c>
      <c r="E63" s="348">
        <v>0</v>
      </c>
      <c r="F63" s="346">
        <v>1526</v>
      </c>
      <c r="G63" s="346"/>
      <c r="H63" s="76">
        <f t="shared" si="4"/>
        <v>1526</v>
      </c>
    </row>
    <row r="64" spans="1:8" s="462" customFormat="1" x14ac:dyDescent="0.2">
      <c r="A64" s="44">
        <v>3421</v>
      </c>
      <c r="B64" s="322" t="s">
        <v>406</v>
      </c>
      <c r="C64" s="237">
        <v>3170</v>
      </c>
      <c r="D64" s="237" t="s">
        <v>46</v>
      </c>
      <c r="E64" s="348">
        <v>0</v>
      </c>
      <c r="F64" s="346">
        <v>170</v>
      </c>
      <c r="G64" s="346"/>
      <c r="H64" s="76">
        <f t="shared" si="4"/>
        <v>170</v>
      </c>
    </row>
    <row r="65" spans="1:8" s="462" customFormat="1" x14ac:dyDescent="0.2">
      <c r="A65" s="44">
        <v>3631</v>
      </c>
      <c r="B65" s="322" t="s">
        <v>384</v>
      </c>
      <c r="C65" s="237"/>
      <c r="D65" s="237" t="s">
        <v>46</v>
      </c>
      <c r="E65" s="348">
        <v>0</v>
      </c>
      <c r="F65" s="346">
        <v>137</v>
      </c>
      <c r="G65" s="346"/>
      <c r="H65" s="76">
        <f t="shared" si="4"/>
        <v>137</v>
      </c>
    </row>
    <row r="66" spans="1:8" s="462" customFormat="1" x14ac:dyDescent="0.2">
      <c r="A66" s="44">
        <v>3631</v>
      </c>
      <c r="B66" s="322" t="s">
        <v>441</v>
      </c>
      <c r="C66" s="237">
        <v>8278</v>
      </c>
      <c r="D66" s="237" t="s">
        <v>46</v>
      </c>
      <c r="E66" s="348">
        <v>0</v>
      </c>
      <c r="F66" s="346">
        <v>248</v>
      </c>
      <c r="G66" s="346"/>
      <c r="H66" s="76">
        <f t="shared" si="4"/>
        <v>248</v>
      </c>
    </row>
    <row r="67" spans="1:8" s="462" customFormat="1" x14ac:dyDescent="0.2">
      <c r="A67" s="44">
        <v>3631</v>
      </c>
      <c r="B67" s="322" t="s">
        <v>463</v>
      </c>
      <c r="C67" s="237">
        <v>8284</v>
      </c>
      <c r="D67" s="237" t="s">
        <v>46</v>
      </c>
      <c r="E67" s="348">
        <v>0</v>
      </c>
      <c r="F67" s="346">
        <v>1560</v>
      </c>
      <c r="G67" s="346"/>
      <c r="H67" s="517">
        <f t="shared" si="4"/>
        <v>1560</v>
      </c>
    </row>
    <row r="68" spans="1:8" s="640" customFormat="1" x14ac:dyDescent="0.2">
      <c r="A68" s="44">
        <v>3632</v>
      </c>
      <c r="B68" s="322" t="s">
        <v>491</v>
      </c>
      <c r="C68" s="237">
        <v>8287</v>
      </c>
      <c r="D68" s="237" t="s">
        <v>46</v>
      </c>
      <c r="E68" s="348">
        <v>0</v>
      </c>
      <c r="F68" s="346">
        <v>287</v>
      </c>
      <c r="G68" s="346"/>
      <c r="H68" s="346">
        <f t="shared" si="4"/>
        <v>287</v>
      </c>
    </row>
    <row r="69" spans="1:8" s="512" customFormat="1" x14ac:dyDescent="0.2">
      <c r="A69" s="44">
        <v>3635</v>
      </c>
      <c r="B69" s="322" t="s">
        <v>410</v>
      </c>
      <c r="C69" s="237">
        <v>3170</v>
      </c>
      <c r="D69" s="237" t="s">
        <v>46</v>
      </c>
      <c r="E69" s="348">
        <v>0</v>
      </c>
      <c r="F69" s="346">
        <v>100</v>
      </c>
      <c r="G69" s="516"/>
      <c r="H69" s="346">
        <f t="shared" si="4"/>
        <v>100</v>
      </c>
    </row>
    <row r="70" spans="1:8" s="512" customFormat="1" x14ac:dyDescent="0.2">
      <c r="A70" s="44">
        <v>3635</v>
      </c>
      <c r="B70" s="155" t="s">
        <v>488</v>
      </c>
      <c r="C70" s="237">
        <v>8285</v>
      </c>
      <c r="D70" s="237" t="s">
        <v>46</v>
      </c>
      <c r="E70" s="348">
        <v>0</v>
      </c>
      <c r="F70" s="346">
        <v>0</v>
      </c>
      <c r="G70" s="346"/>
      <c r="H70" s="346">
        <f t="shared" si="4"/>
        <v>0</v>
      </c>
    </row>
    <row r="71" spans="1:8" s="640" customFormat="1" x14ac:dyDescent="0.2">
      <c r="A71" s="44">
        <v>3635</v>
      </c>
      <c r="B71" s="155" t="s">
        <v>488</v>
      </c>
      <c r="C71" s="237">
        <v>8285</v>
      </c>
      <c r="D71" s="237" t="s">
        <v>33</v>
      </c>
      <c r="E71" s="348">
        <v>0</v>
      </c>
      <c r="F71" s="346">
        <v>700</v>
      </c>
      <c r="G71" s="346">
        <v>-700</v>
      </c>
      <c r="H71" s="346">
        <f t="shared" si="4"/>
        <v>0</v>
      </c>
    </row>
    <row r="72" spans="1:8" s="512" customFormat="1" x14ac:dyDescent="0.2">
      <c r="A72" s="44">
        <v>3639</v>
      </c>
      <c r="B72" s="322" t="s">
        <v>397</v>
      </c>
      <c r="C72" s="237">
        <v>8268</v>
      </c>
      <c r="D72" s="237" t="s">
        <v>46</v>
      </c>
      <c r="E72" s="348">
        <v>0</v>
      </c>
      <c r="F72" s="346">
        <v>0</v>
      </c>
      <c r="G72" s="346"/>
      <c r="H72" s="346">
        <f t="shared" si="4"/>
        <v>0</v>
      </c>
    </row>
    <row r="73" spans="1:8" s="512" customFormat="1" x14ac:dyDescent="0.2">
      <c r="A73" s="44">
        <v>3639</v>
      </c>
      <c r="B73" s="322" t="s">
        <v>424</v>
      </c>
      <c r="C73" s="237"/>
      <c r="D73" s="237" t="s">
        <v>33</v>
      </c>
      <c r="E73" s="348">
        <v>0</v>
      </c>
      <c r="F73" s="346">
        <v>853</v>
      </c>
      <c r="G73" s="346"/>
      <c r="H73" s="516">
        <f t="shared" si="4"/>
        <v>853</v>
      </c>
    </row>
    <row r="74" spans="1:8" s="512" customFormat="1" x14ac:dyDescent="0.2">
      <c r="A74" s="44">
        <v>3639</v>
      </c>
      <c r="B74" s="322" t="s">
        <v>397</v>
      </c>
      <c r="C74" s="237">
        <v>8268</v>
      </c>
      <c r="D74" s="237" t="s">
        <v>33</v>
      </c>
      <c r="E74" s="348">
        <v>0</v>
      </c>
      <c r="F74" s="346">
        <v>0</v>
      </c>
      <c r="G74" s="346"/>
      <c r="H74" s="516">
        <f t="shared" si="4"/>
        <v>0</v>
      </c>
    </row>
    <row r="75" spans="1:8" s="512" customFormat="1" x14ac:dyDescent="0.2">
      <c r="A75" s="44">
        <v>3639</v>
      </c>
      <c r="B75" s="322" t="s">
        <v>466</v>
      </c>
      <c r="C75" s="237">
        <v>8281</v>
      </c>
      <c r="D75" s="237" t="s">
        <v>46</v>
      </c>
      <c r="E75" s="348">
        <v>0</v>
      </c>
      <c r="F75" s="346">
        <v>3000</v>
      </c>
      <c r="G75" s="346"/>
      <c r="H75" s="516">
        <f t="shared" si="4"/>
        <v>3000</v>
      </c>
    </row>
    <row r="76" spans="1:8" s="512" customFormat="1" x14ac:dyDescent="0.2">
      <c r="A76" s="44">
        <v>3639</v>
      </c>
      <c r="B76" s="322" t="s">
        <v>467</v>
      </c>
      <c r="C76" s="237">
        <v>8282</v>
      </c>
      <c r="D76" s="237" t="s">
        <v>46</v>
      </c>
      <c r="E76" s="348">
        <v>0</v>
      </c>
      <c r="F76" s="346">
        <v>2500</v>
      </c>
      <c r="G76" s="346"/>
      <c r="H76" s="516">
        <f t="shared" si="4"/>
        <v>2500</v>
      </c>
    </row>
    <row r="77" spans="1:8" s="512" customFormat="1" x14ac:dyDescent="0.2">
      <c r="A77" s="44">
        <v>3639</v>
      </c>
      <c r="B77" s="322" t="s">
        <v>468</v>
      </c>
      <c r="C77" s="237">
        <v>8283</v>
      </c>
      <c r="D77" s="237" t="s">
        <v>46</v>
      </c>
      <c r="E77" s="348">
        <v>0</v>
      </c>
      <c r="F77" s="346">
        <v>2463</v>
      </c>
      <c r="G77" s="346">
        <v>-771</v>
      </c>
      <c r="H77" s="516">
        <f t="shared" si="4"/>
        <v>1692</v>
      </c>
    </row>
    <row r="78" spans="1:8" s="673" customFormat="1" x14ac:dyDescent="0.2">
      <c r="A78" s="44">
        <v>3639</v>
      </c>
      <c r="B78" s="155" t="s">
        <v>488</v>
      </c>
      <c r="C78" s="237">
        <v>8285</v>
      </c>
      <c r="D78" s="237" t="s">
        <v>33</v>
      </c>
      <c r="E78" s="348">
        <v>0</v>
      </c>
      <c r="F78" s="346"/>
      <c r="G78" s="346">
        <v>700</v>
      </c>
      <c r="H78" s="516">
        <f t="shared" si="4"/>
        <v>700</v>
      </c>
    </row>
    <row r="79" spans="1:8" s="536" customFormat="1" x14ac:dyDescent="0.2">
      <c r="A79" s="44">
        <v>3722</v>
      </c>
      <c r="B79" s="322" t="s">
        <v>398</v>
      </c>
      <c r="C79" s="237">
        <v>8267</v>
      </c>
      <c r="D79" s="237" t="s">
        <v>46</v>
      </c>
      <c r="E79" s="348">
        <v>0</v>
      </c>
      <c r="F79" s="346">
        <v>377</v>
      </c>
      <c r="G79" s="346"/>
      <c r="H79" s="516">
        <f t="shared" si="4"/>
        <v>377</v>
      </c>
    </row>
    <row r="80" spans="1:8" s="544" customFormat="1" x14ac:dyDescent="0.2">
      <c r="A80" s="44">
        <v>3742</v>
      </c>
      <c r="B80" s="322" t="s">
        <v>354</v>
      </c>
      <c r="C80" s="237">
        <v>8250</v>
      </c>
      <c r="D80" s="237" t="s">
        <v>46</v>
      </c>
      <c r="E80" s="348">
        <v>0</v>
      </c>
      <c r="F80" s="346">
        <v>1893</v>
      </c>
      <c r="G80" s="346"/>
      <c r="H80" s="516">
        <f t="shared" si="4"/>
        <v>1893</v>
      </c>
    </row>
    <row r="81" spans="1:14" s="544" customFormat="1" x14ac:dyDescent="0.2">
      <c r="A81" s="44">
        <v>3742</v>
      </c>
      <c r="B81" s="322" t="s">
        <v>354</v>
      </c>
      <c r="C81" s="237">
        <v>8250</v>
      </c>
      <c r="D81" s="237" t="s">
        <v>70</v>
      </c>
      <c r="E81" s="348">
        <v>0</v>
      </c>
      <c r="F81" s="346">
        <v>182</v>
      </c>
      <c r="G81" s="346"/>
      <c r="H81" s="516">
        <f t="shared" si="4"/>
        <v>182</v>
      </c>
    </row>
    <row r="82" spans="1:14" s="569" customFormat="1" x14ac:dyDescent="0.2">
      <c r="A82" s="44">
        <v>3742</v>
      </c>
      <c r="B82" s="322" t="s">
        <v>394</v>
      </c>
      <c r="C82" s="237">
        <v>8260</v>
      </c>
      <c r="D82" s="237" t="s">
        <v>46</v>
      </c>
      <c r="E82" s="348">
        <v>0</v>
      </c>
      <c r="F82" s="346">
        <v>1836</v>
      </c>
      <c r="G82" s="346"/>
      <c r="H82" s="516">
        <f t="shared" si="4"/>
        <v>1836</v>
      </c>
    </row>
    <row r="83" spans="1:14" s="569" customFormat="1" x14ac:dyDescent="0.2">
      <c r="A83" s="44">
        <v>3742</v>
      </c>
      <c r="B83" s="322" t="s">
        <v>395</v>
      </c>
      <c r="C83" s="237">
        <v>2084</v>
      </c>
      <c r="D83" s="237" t="s">
        <v>46</v>
      </c>
      <c r="E83" s="348">
        <v>0</v>
      </c>
      <c r="F83" s="346">
        <v>145</v>
      </c>
      <c r="G83" s="516">
        <v>9810</v>
      </c>
      <c r="H83" s="516">
        <f t="shared" si="4"/>
        <v>9955</v>
      </c>
    </row>
    <row r="84" spans="1:14" s="569" customFormat="1" x14ac:dyDescent="0.2">
      <c r="A84" s="44">
        <v>3742</v>
      </c>
      <c r="B84" s="322" t="s">
        <v>444</v>
      </c>
      <c r="C84" s="237">
        <v>3561</v>
      </c>
      <c r="D84" s="237" t="s">
        <v>70</v>
      </c>
      <c r="E84" s="348">
        <v>0</v>
      </c>
      <c r="F84" s="346">
        <v>110</v>
      </c>
      <c r="G84" s="516"/>
      <c r="H84" s="516">
        <f t="shared" si="4"/>
        <v>110</v>
      </c>
    </row>
    <row r="85" spans="1:14" s="569" customFormat="1" x14ac:dyDescent="0.2">
      <c r="A85" s="44">
        <v>3745</v>
      </c>
      <c r="B85" s="322" t="s">
        <v>397</v>
      </c>
      <c r="C85" s="237">
        <v>8265</v>
      </c>
      <c r="D85" s="237" t="s">
        <v>46</v>
      </c>
      <c r="E85" s="348">
        <v>0</v>
      </c>
      <c r="F85" s="346">
        <v>578</v>
      </c>
      <c r="G85" s="516"/>
      <c r="H85" s="516">
        <f t="shared" si="4"/>
        <v>578</v>
      </c>
    </row>
    <row r="86" spans="1:14" s="570" customFormat="1" x14ac:dyDescent="0.2">
      <c r="A86" s="44">
        <v>3745</v>
      </c>
      <c r="B86" s="322" t="s">
        <v>397</v>
      </c>
      <c r="C86" s="237">
        <v>8265</v>
      </c>
      <c r="D86" s="237" t="s">
        <v>33</v>
      </c>
      <c r="E86" s="348">
        <v>0</v>
      </c>
      <c r="F86" s="346">
        <v>15</v>
      </c>
      <c r="G86" s="516"/>
      <c r="H86" s="516">
        <f t="shared" si="4"/>
        <v>15</v>
      </c>
    </row>
    <row r="87" spans="1:14" s="570" customFormat="1" x14ac:dyDescent="0.2">
      <c r="A87" s="44">
        <v>3745</v>
      </c>
      <c r="B87" s="155" t="s">
        <v>469</v>
      </c>
      <c r="C87" s="237">
        <v>3560</v>
      </c>
      <c r="D87" s="237" t="s">
        <v>33</v>
      </c>
      <c r="E87" s="348">
        <v>0</v>
      </c>
      <c r="F87" s="346">
        <v>24</v>
      </c>
      <c r="G87" s="516"/>
      <c r="H87" s="516">
        <f t="shared" si="4"/>
        <v>24</v>
      </c>
    </row>
    <row r="88" spans="1:14" s="643" customFormat="1" x14ac:dyDescent="0.2">
      <c r="A88" s="44">
        <v>4357</v>
      </c>
      <c r="B88" s="155" t="s">
        <v>497</v>
      </c>
      <c r="C88" s="237">
        <v>8212</v>
      </c>
      <c r="D88" s="237" t="s">
        <v>46</v>
      </c>
      <c r="E88" s="348">
        <v>0</v>
      </c>
      <c r="F88" s="346">
        <v>1744</v>
      </c>
      <c r="G88" s="516"/>
      <c r="H88" s="516">
        <f t="shared" si="4"/>
        <v>1744</v>
      </c>
    </row>
    <row r="89" spans="1:14" s="643" customFormat="1" x14ac:dyDescent="0.2">
      <c r="A89" s="44">
        <v>4357</v>
      </c>
      <c r="B89" s="155" t="s">
        <v>498</v>
      </c>
      <c r="C89" s="237">
        <v>8289</v>
      </c>
      <c r="D89" s="237" t="s">
        <v>46</v>
      </c>
      <c r="E89" s="348">
        <v>0</v>
      </c>
      <c r="F89" s="346">
        <v>358</v>
      </c>
      <c r="G89" s="516"/>
      <c r="H89" s="516">
        <f t="shared" si="4"/>
        <v>358</v>
      </c>
    </row>
    <row r="90" spans="1:14" s="675" customFormat="1" x14ac:dyDescent="0.2">
      <c r="A90" s="44">
        <v>4357</v>
      </c>
      <c r="B90" s="155" t="s">
        <v>520</v>
      </c>
      <c r="C90" s="237"/>
      <c r="D90" s="237"/>
      <c r="E90" s="348">
        <v>0</v>
      </c>
      <c r="F90" s="346"/>
      <c r="G90" s="516">
        <v>98</v>
      </c>
      <c r="H90" s="516">
        <f t="shared" si="4"/>
        <v>98</v>
      </c>
    </row>
    <row r="91" spans="1:14" s="570" customFormat="1" x14ac:dyDescent="0.2">
      <c r="A91" s="44">
        <v>5512</v>
      </c>
      <c r="B91" s="322" t="s">
        <v>399</v>
      </c>
      <c r="C91" s="237">
        <v>8266</v>
      </c>
      <c r="D91" s="237" t="s">
        <v>46</v>
      </c>
      <c r="E91" s="348">
        <v>0</v>
      </c>
      <c r="F91" s="346">
        <v>2662</v>
      </c>
      <c r="G91" s="516"/>
      <c r="H91" s="516">
        <f t="shared" si="4"/>
        <v>2662</v>
      </c>
    </row>
    <row r="92" spans="1:14" s="570" customFormat="1" x14ac:dyDescent="0.2">
      <c r="A92" s="44">
        <v>6171</v>
      </c>
      <c r="B92" s="635" t="s">
        <v>407</v>
      </c>
      <c r="C92" s="237">
        <v>8262</v>
      </c>
      <c r="D92" s="237" t="s">
        <v>46</v>
      </c>
      <c r="E92" s="348">
        <v>0</v>
      </c>
      <c r="F92" s="346">
        <v>800</v>
      </c>
      <c r="G92" s="516">
        <v>86</v>
      </c>
      <c r="H92" s="516">
        <f t="shared" si="4"/>
        <v>886</v>
      </c>
    </row>
    <row r="93" spans="1:14" s="614" customFormat="1" ht="15" x14ac:dyDescent="0.25">
      <c r="A93" s="44">
        <v>6171</v>
      </c>
      <c r="B93" s="634" t="s">
        <v>408</v>
      </c>
      <c r="C93" s="237">
        <v>8263</v>
      </c>
      <c r="D93" s="237" t="s">
        <v>46</v>
      </c>
      <c r="E93" s="348">
        <v>0</v>
      </c>
      <c r="F93" s="346">
        <v>800</v>
      </c>
      <c r="G93" s="516"/>
      <c r="H93" s="516">
        <f t="shared" si="4"/>
        <v>800</v>
      </c>
      <c r="N93" s="642">
        <v>130</v>
      </c>
    </row>
    <row r="94" spans="1:14" ht="15" x14ac:dyDescent="0.25">
      <c r="A94" s="321"/>
      <c r="B94" s="320" t="s">
        <v>320</v>
      </c>
      <c r="C94" s="253"/>
      <c r="D94" s="319"/>
      <c r="E94" s="349">
        <f>SUM(E95:E95)</f>
        <v>6000</v>
      </c>
      <c r="F94" s="349">
        <v>19216</v>
      </c>
      <c r="G94" s="458">
        <f>SUM(G95:G96)</f>
        <v>-11813</v>
      </c>
      <c r="H94" s="458">
        <f>SUM(H95:H96)</f>
        <v>7403</v>
      </c>
      <c r="I94" s="38"/>
      <c r="N94" s="642">
        <v>500</v>
      </c>
    </row>
    <row r="95" spans="1:14" ht="15" x14ac:dyDescent="0.25">
      <c r="A95" s="186">
        <v>6409</v>
      </c>
      <c r="B95" s="262" t="s">
        <v>319</v>
      </c>
      <c r="C95" s="669">
        <v>7806.7807000000003</v>
      </c>
      <c r="D95" s="664" t="s">
        <v>8</v>
      </c>
      <c r="E95" s="523">
        <v>6000</v>
      </c>
      <c r="F95" s="539">
        <v>6000</v>
      </c>
      <c r="G95" s="346"/>
      <c r="H95" s="478">
        <f>SUM(F95:G95)</f>
        <v>6000</v>
      </c>
      <c r="N95" s="642">
        <v>208</v>
      </c>
    </row>
    <row r="96" spans="1:14" s="462" customFormat="1" ht="15" x14ac:dyDescent="0.25">
      <c r="A96" s="233">
        <v>6409</v>
      </c>
      <c r="B96" s="476" t="s">
        <v>414</v>
      </c>
      <c r="C96" s="662"/>
      <c r="D96" s="473"/>
      <c r="E96" s="478"/>
      <c r="F96" s="477">
        <v>13216</v>
      </c>
      <c r="G96" s="346">
        <v>-11813</v>
      </c>
      <c r="H96" s="346">
        <f>SUM(F96:G96)</f>
        <v>1403</v>
      </c>
      <c r="N96" s="642">
        <v>178</v>
      </c>
    </row>
    <row r="97" spans="1:14" x14ac:dyDescent="0.2">
      <c r="A97" s="190"/>
      <c r="B97" s="316" t="s">
        <v>318</v>
      </c>
      <c r="C97" s="315"/>
      <c r="D97" s="665"/>
      <c r="E97" s="663">
        <f>SUM(E17,E10)</f>
        <v>90304</v>
      </c>
      <c r="F97" s="459">
        <f>SUM(F17,F10)</f>
        <v>173612</v>
      </c>
      <c r="G97" s="459">
        <f>SUM(G17,G10)</f>
        <v>-3034</v>
      </c>
      <c r="H97" s="459">
        <f>SUM(H17,H10)</f>
        <v>170578</v>
      </c>
      <c r="I97" s="91"/>
      <c r="J97" s="91"/>
      <c r="K97" s="211"/>
      <c r="N97" s="303">
        <f>SUM(N93:N96)</f>
        <v>1016</v>
      </c>
    </row>
    <row r="98" spans="1:14" x14ac:dyDescent="0.2">
      <c r="J98" s="303" t="s">
        <v>64</v>
      </c>
    </row>
    <row r="99" spans="1:14" x14ac:dyDescent="0.2">
      <c r="H99" s="38"/>
    </row>
    <row r="100" spans="1:14" x14ac:dyDescent="0.2">
      <c r="B100" s="303" t="s">
        <v>64</v>
      </c>
      <c r="H100" s="38"/>
    </row>
    <row r="101" spans="1:14" x14ac:dyDescent="0.2">
      <c r="F101" s="303" t="s">
        <v>64</v>
      </c>
    </row>
    <row r="103" spans="1:14" x14ac:dyDescent="0.2">
      <c r="D103" s="303" t="s">
        <v>64</v>
      </c>
      <c r="F103" s="303" t="s">
        <v>64</v>
      </c>
    </row>
    <row r="106" spans="1:14" x14ac:dyDescent="0.2">
      <c r="B106" s="303" t="s">
        <v>64</v>
      </c>
    </row>
    <row r="107" spans="1:14" x14ac:dyDescent="0.2">
      <c r="B107" s="303" t="s">
        <v>64</v>
      </c>
    </row>
    <row r="111" spans="1:14" x14ac:dyDescent="0.2">
      <c r="B111" s="303" t="s">
        <v>64</v>
      </c>
    </row>
  </sheetData>
  <sortState ref="A27:I81">
    <sortCondition ref="A27"/>
  </sortState>
  <mergeCells count="1">
    <mergeCell ref="A3:H3"/>
  </mergeCells>
  <pageMargins left="0.98425196850393704" right="0.19685039370078741" top="0.63" bottom="0.62" header="0.31496062992125984" footer="0.31496062992125984"/>
  <pageSetup paperSize="9" scale="80" firstPageNumber="12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14" sqref="H6:H14"/>
    </sheetView>
  </sheetViews>
  <sheetFormatPr defaultRowHeight="12.75" x14ac:dyDescent="0.2"/>
  <cols>
    <col min="1" max="1" width="8.42578125" style="301" customWidth="1"/>
    <col min="2" max="2" width="10.85546875" style="301" customWidth="1"/>
    <col min="3" max="3" width="68" style="301" customWidth="1"/>
    <col min="4" max="5" width="15.42578125" style="301" customWidth="1"/>
    <col min="6" max="6" width="15.42578125" style="536" customWidth="1"/>
    <col min="7" max="7" width="14.85546875" style="301" customWidth="1"/>
    <col min="8" max="16384" width="9.140625" style="301"/>
  </cols>
  <sheetData>
    <row r="1" spans="1:9" ht="15" x14ac:dyDescent="0.2">
      <c r="G1" s="300"/>
    </row>
    <row r="2" spans="1:9" ht="34.5" customHeight="1" x14ac:dyDescent="0.2">
      <c r="I2" s="300"/>
    </row>
    <row r="3" spans="1:9" ht="23.25" x14ac:dyDescent="0.35">
      <c r="B3" s="742" t="s">
        <v>314</v>
      </c>
      <c r="C3" s="742"/>
      <c r="D3" s="742"/>
      <c r="E3" s="742"/>
      <c r="F3" s="742"/>
      <c r="G3" s="742"/>
    </row>
    <row r="4" spans="1:9" ht="23.25" x14ac:dyDescent="0.35">
      <c r="C4" s="299"/>
      <c r="D4" s="300"/>
      <c r="E4" s="300"/>
      <c r="F4" s="305"/>
    </row>
    <row r="5" spans="1:9" ht="35.25" customHeight="1" x14ac:dyDescent="0.2">
      <c r="C5" s="67"/>
      <c r="D5" s="1"/>
      <c r="E5" s="1"/>
      <c r="F5" s="1"/>
      <c r="G5" s="64" t="s">
        <v>133</v>
      </c>
    </row>
    <row r="6" spans="1:9" ht="12.75" customHeight="1" x14ac:dyDescent="0.2">
      <c r="B6" s="164"/>
      <c r="C6" s="165"/>
      <c r="D6" s="2" t="s">
        <v>67</v>
      </c>
      <c r="E6" s="487" t="s">
        <v>68</v>
      </c>
      <c r="F6" s="487" t="s">
        <v>315</v>
      </c>
      <c r="G6" s="504" t="s">
        <v>68</v>
      </c>
    </row>
    <row r="7" spans="1:9" ht="12.75" customHeight="1" x14ac:dyDescent="0.2">
      <c r="B7" s="160"/>
      <c r="C7" s="166"/>
      <c r="D7" s="106" t="s">
        <v>66</v>
      </c>
      <c r="E7" s="212" t="s">
        <v>66</v>
      </c>
      <c r="F7" s="212">
        <v>41877</v>
      </c>
      <c r="G7" s="505" t="s">
        <v>66</v>
      </c>
    </row>
    <row r="8" spans="1:9" ht="12.75" customHeight="1" x14ac:dyDescent="0.2">
      <c r="B8" s="167"/>
      <c r="C8" s="168"/>
      <c r="D8" s="60">
        <v>2014</v>
      </c>
      <c r="E8" s="488" t="s">
        <v>489</v>
      </c>
      <c r="F8" s="9" t="s">
        <v>516</v>
      </c>
      <c r="G8" s="488" t="s">
        <v>502</v>
      </c>
    </row>
    <row r="9" spans="1:9" ht="15" customHeight="1" x14ac:dyDescent="0.25">
      <c r="B9" s="205" t="s">
        <v>131</v>
      </c>
      <c r="C9" s="214"/>
      <c r="D9" s="404">
        <f>SUM(D10:D12)</f>
        <v>39166</v>
      </c>
      <c r="E9" s="404">
        <f>SUM(E10:E12)</f>
        <v>135278</v>
      </c>
      <c r="F9" s="404">
        <f>SUM(F10:F12)</f>
        <v>-4576</v>
      </c>
      <c r="G9" s="404">
        <f>SUM(G10:G12)</f>
        <v>130702</v>
      </c>
      <c r="H9" s="38"/>
    </row>
    <row r="10" spans="1:9" ht="12.75" customHeight="1" x14ac:dyDescent="0.2">
      <c r="B10" s="51">
        <v>8115</v>
      </c>
      <c r="C10" s="215" t="s">
        <v>196</v>
      </c>
      <c r="D10" s="216">
        <v>0</v>
      </c>
      <c r="E10" s="405">
        <v>107121</v>
      </c>
      <c r="F10" s="405"/>
      <c r="G10" s="405">
        <f>SUM(E10:F10)</f>
        <v>107121</v>
      </c>
    </row>
    <row r="11" spans="1:9" ht="12.75" customHeight="1" x14ac:dyDescent="0.2">
      <c r="B11" s="51">
        <v>8123</v>
      </c>
      <c r="C11" s="217" t="s">
        <v>197</v>
      </c>
      <c r="D11" s="218">
        <v>59166</v>
      </c>
      <c r="E11" s="406">
        <v>61884</v>
      </c>
      <c r="F11" s="406"/>
      <c r="G11" s="406">
        <f>SUM(E11:F11)</f>
        <v>61884</v>
      </c>
    </row>
    <row r="12" spans="1:9" ht="12.75" customHeight="1" x14ac:dyDescent="0.2">
      <c r="B12" s="51">
        <v>8124</v>
      </c>
      <c r="C12" s="219" t="s">
        <v>198</v>
      </c>
      <c r="D12" s="220">
        <v>-20000</v>
      </c>
      <c r="E12" s="406">
        <v>-33727</v>
      </c>
      <c r="F12" s="406">
        <v>-4576</v>
      </c>
      <c r="G12" s="406">
        <f>SUM(E12:F12)</f>
        <v>-38303</v>
      </c>
    </row>
    <row r="13" spans="1:9" s="569" customFormat="1" ht="12.75" customHeight="1" x14ac:dyDescent="0.2">
      <c r="B13" s="51"/>
      <c r="C13" s="217" t="s">
        <v>460</v>
      </c>
      <c r="D13" s="263"/>
      <c r="E13" s="406">
        <v>-13727</v>
      </c>
      <c r="F13" s="406">
        <v>-4576</v>
      </c>
      <c r="G13" s="406">
        <f>SUM(E13:F13)</f>
        <v>-18303</v>
      </c>
    </row>
    <row r="14" spans="1:9" ht="15" customHeight="1" x14ac:dyDescent="0.2">
      <c r="B14" s="206"/>
      <c r="C14" s="221" t="s">
        <v>132</v>
      </c>
      <c r="D14" s="407">
        <f>SUM(D9)</f>
        <v>39166</v>
      </c>
      <c r="E14" s="407">
        <f>SUM(E9)</f>
        <v>135278</v>
      </c>
      <c r="F14" s="407">
        <f>SUM(F9)</f>
        <v>-4576</v>
      </c>
      <c r="G14" s="407">
        <f>SUM(G9)</f>
        <v>130702</v>
      </c>
      <c r="H14" s="38"/>
    </row>
    <row r="15" spans="1:9" x14ac:dyDescent="0.2">
      <c r="C15" s="85"/>
      <c r="D15" s="87"/>
      <c r="E15" s="87"/>
      <c r="F15" s="87"/>
      <c r="G15" s="95"/>
    </row>
    <row r="16" spans="1:9" x14ac:dyDescent="0.2">
      <c r="A16" s="760"/>
      <c r="C16" s="80"/>
      <c r="D16" s="90"/>
      <c r="E16" s="90"/>
      <c r="F16" s="90"/>
      <c r="G16" s="95"/>
    </row>
    <row r="17" spans="1:9" x14ac:dyDescent="0.2">
      <c r="A17" s="760"/>
      <c r="C17" s="65"/>
      <c r="D17" s="90"/>
      <c r="E17" s="90"/>
      <c r="F17" s="90"/>
      <c r="G17" s="95"/>
      <c r="I17" s="301" t="s">
        <v>64</v>
      </c>
    </row>
    <row r="18" spans="1:9" x14ac:dyDescent="0.2">
      <c r="C18" s="65"/>
      <c r="D18" s="91"/>
      <c r="E18" s="91"/>
      <c r="F18" s="91"/>
      <c r="G18" s="95"/>
    </row>
    <row r="19" spans="1:9" ht="12.75" customHeight="1" x14ac:dyDescent="0.2">
      <c r="B19" s="298"/>
      <c r="C19" s="80"/>
      <c r="D19" s="91" t="s">
        <v>64</v>
      </c>
      <c r="E19" s="91"/>
      <c r="F19" s="91"/>
      <c r="G19" s="95"/>
    </row>
    <row r="20" spans="1:9" x14ac:dyDescent="0.2">
      <c r="B20" s="298"/>
      <c r="C20" s="80"/>
      <c r="D20" s="91" t="s">
        <v>64</v>
      </c>
      <c r="E20" s="91"/>
      <c r="F20" s="91"/>
      <c r="G20" s="95"/>
    </row>
    <row r="21" spans="1:9" x14ac:dyDescent="0.2">
      <c r="D21" s="301" t="s">
        <v>64</v>
      </c>
    </row>
    <row r="22" spans="1:9" x14ac:dyDescent="0.2">
      <c r="D22" s="301" t="s">
        <v>64</v>
      </c>
    </row>
    <row r="26" spans="1:9" x14ac:dyDescent="0.2">
      <c r="D26" s="301" t="s">
        <v>64</v>
      </c>
    </row>
    <row r="27" spans="1:9" x14ac:dyDescent="0.2">
      <c r="C27" s="301" t="s">
        <v>64</v>
      </c>
      <c r="E27" s="301" t="s">
        <v>64</v>
      </c>
    </row>
  </sheetData>
  <mergeCells count="2">
    <mergeCell ref="B3:G3"/>
    <mergeCell ref="A16:A17"/>
  </mergeCells>
  <pageMargins left="0.6692913385826772" right="0.23622047244094491" top="0.74803149606299213" bottom="0.78740157480314965" header="0.31496062992125984" footer="0.31496062992125984"/>
  <pageSetup paperSize="9" scale="80" firstPageNumber="14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9</vt:i4>
      </vt:variant>
    </vt:vector>
  </HeadingPairs>
  <TitlesOfParts>
    <vt:vector size="15" baseType="lpstr">
      <vt:lpstr>Rekapitulace</vt:lpstr>
      <vt:lpstr>Provoz.příjmy</vt:lpstr>
      <vt:lpstr>Kap.příjmy</vt:lpstr>
      <vt:lpstr>Provoz.výdaje</vt:lpstr>
      <vt:lpstr>Kapitál.výdaje</vt:lpstr>
      <vt:lpstr>7_Financování</vt:lpstr>
      <vt:lpstr>Kapitál.výdaje!Názvy_tisku</vt:lpstr>
      <vt:lpstr>Provoz.příjmy!Názvy_tisku</vt:lpstr>
      <vt:lpstr>Provoz.výdaje!Názvy_tisku</vt:lpstr>
      <vt:lpstr>'7_Financování'!Oblast_tisku</vt:lpstr>
      <vt:lpstr>Kap.příjmy!Oblast_tisku</vt:lpstr>
      <vt:lpstr>Kapitál.výdaje!Oblast_tisku</vt:lpstr>
      <vt:lpstr>Provoz.příjmy!Oblast_tisku</vt:lpstr>
      <vt:lpstr>Provoz.výdaje!Oblast_tisku</vt:lpstr>
      <vt:lpstr>Rekapitulace!Oblast_tisku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Sadílková Dana</dc:creator>
  <cp:lastModifiedBy>Martin Straka</cp:lastModifiedBy>
  <cp:lastPrinted>2014-08-29T08:13:58Z</cp:lastPrinted>
  <dcterms:created xsi:type="dcterms:W3CDTF">2011-04-26T10:15:00Z</dcterms:created>
  <dcterms:modified xsi:type="dcterms:W3CDTF">2014-09-03T07:56:23Z</dcterms:modified>
</cp:coreProperties>
</file>